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8.xml" ContentType="application/vnd.openxmlformats-officedocument.spreadsheetml.comments+xml"/>
  <Override PartName="/xl/drawings/drawing11.xml" ContentType="application/vnd.openxmlformats-officedocument.drawing+xml"/>
  <Override PartName="/xl/comments9.xml" ContentType="application/vnd.openxmlformats-officedocument.spreadsheetml.comments+xml"/>
  <Override PartName="/xl/drawings/drawing12.xml" ContentType="application/vnd.openxmlformats-officedocument.drawing+xml"/>
  <Override PartName="/xl/comments10.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13.xml" ContentType="application/vnd.openxmlformats-officedocument.drawing+xml"/>
  <Override PartName="/xl/comments11.xml" ContentType="application/vnd.openxmlformats-officedocument.spreadsheetml.comments+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D:\OneDrive - CGIAR\Tobackup\My Documents\CIAT PUBLICATIONS 2019\ROBERT ANDRADE\"/>
    </mc:Choice>
  </mc:AlternateContent>
  <bookViews>
    <workbookView xWindow="0" yWindow="0" windowWidth="20490" windowHeight="7620" tabRatio="916"/>
  </bookViews>
  <sheets>
    <sheet name="MenuPrincipal" sheetId="1" r:id="rId1"/>
    <sheet name="InfoBasica e Instrucciones" sheetId="2" r:id="rId2"/>
    <sheet name="1_AdecTerreno" sheetId="3" r:id="rId3"/>
    <sheet name="2_Siembra" sheetId="13" r:id="rId4"/>
    <sheet name="3_Fert" sheetId="14" r:id="rId5"/>
    <sheet name="4_Riego" sheetId="15" r:id="rId6"/>
    <sheet name="5_ManFito" sheetId="16" r:id="rId7"/>
    <sheet name="6_Cosecha" sheetId="17" r:id="rId8"/>
    <sheet name="7_Produc" sheetId="19" r:id="rId9"/>
    <sheet name="8_PostCos" sheetId="18" r:id="rId10"/>
    <sheet name="9_CostInd" sheetId="22" r:id="rId11"/>
    <sheet name="10_Costo" sheetId="11" r:id="rId12"/>
    <sheet name="11_CostoUSD" sheetId="20" r:id="rId13"/>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O23" i="18" l="1"/>
  <c r="O22" i="18"/>
  <c r="O21" i="18"/>
  <c r="O20" i="18"/>
  <c r="O18" i="18"/>
  <c r="O17" i="18"/>
  <c r="O16" i="18"/>
  <c r="J24" i="16"/>
  <c r="H24" i="16"/>
  <c r="J22" i="16"/>
  <c r="O14" i="16"/>
  <c r="H17" i="14"/>
  <c r="D12" i="19"/>
  <c r="O22" i="15" l="1"/>
  <c r="M22" i="15"/>
  <c r="O21" i="15"/>
  <c r="P21" i="15"/>
  <c r="O20" i="15"/>
  <c r="O19" i="15"/>
  <c r="O20" i="13"/>
  <c r="P19" i="13"/>
  <c r="J18" i="13"/>
  <c r="J17" i="13"/>
  <c r="J16" i="13"/>
  <c r="J15" i="13"/>
  <c r="G45" i="22" l="1"/>
  <c r="W44" i="22"/>
  <c r="W43" i="22"/>
  <c r="W42" i="22"/>
  <c r="W26" i="22"/>
  <c r="W25" i="22"/>
  <c r="W24" i="22"/>
  <c r="W23" i="22"/>
  <c r="W22" i="22"/>
  <c r="W21" i="22"/>
  <c r="W20" i="22"/>
  <c r="W19" i="22"/>
  <c r="W18" i="22"/>
  <c r="W17" i="22"/>
  <c r="W16" i="22"/>
  <c r="D11" i="22"/>
  <c r="E10" i="22"/>
  <c r="D10" i="22"/>
  <c r="G46" i="22" l="1"/>
  <c r="D28" i="11"/>
  <c r="G47" i="22"/>
  <c r="W15" i="22"/>
  <c r="D10" i="15"/>
  <c r="E10" i="13"/>
  <c r="T27" i="18" l="1"/>
  <c r="T28" i="18"/>
  <c r="T29" i="18"/>
  <c r="T30" i="18"/>
  <c r="T31" i="18"/>
  <c r="T32" i="18"/>
  <c r="T33" i="18"/>
  <c r="T34" i="18"/>
  <c r="T35" i="18"/>
  <c r="T36" i="18"/>
  <c r="T37" i="18"/>
  <c r="T38" i="18"/>
  <c r="T39" i="18"/>
  <c r="T40" i="18"/>
  <c r="T41" i="18"/>
  <c r="P27" i="18"/>
  <c r="P28" i="18"/>
  <c r="P29" i="18"/>
  <c r="P30" i="18"/>
  <c r="P31" i="18"/>
  <c r="P32" i="18"/>
  <c r="P33" i="18"/>
  <c r="P34" i="18"/>
  <c r="P35" i="18"/>
  <c r="P36" i="18"/>
  <c r="P37" i="18"/>
  <c r="P38" i="18"/>
  <c r="P39" i="18"/>
  <c r="P40" i="18"/>
  <c r="P41" i="18"/>
  <c r="K27" i="18"/>
  <c r="K28" i="18"/>
  <c r="K29" i="18"/>
  <c r="K30" i="18"/>
  <c r="K31" i="18"/>
  <c r="K32" i="18"/>
  <c r="K33" i="18"/>
  <c r="K34" i="18"/>
  <c r="K35" i="18"/>
  <c r="K36" i="18"/>
  <c r="K37" i="18"/>
  <c r="K38" i="18"/>
  <c r="K39" i="18"/>
  <c r="K40" i="18"/>
  <c r="K41" i="18"/>
  <c r="E10" i="18"/>
  <c r="F11" i="19"/>
  <c r="F16" i="19" s="1"/>
  <c r="T26" i="17"/>
  <c r="T27" i="17"/>
  <c r="T28" i="17"/>
  <c r="T29" i="17"/>
  <c r="T30" i="17"/>
  <c r="T31" i="17"/>
  <c r="T32" i="17"/>
  <c r="T33" i="17"/>
  <c r="T34" i="17"/>
  <c r="T35" i="17"/>
  <c r="T36" i="17"/>
  <c r="T37" i="17"/>
  <c r="T38" i="17"/>
  <c r="T39" i="17"/>
  <c r="T40" i="17"/>
  <c r="T41" i="17"/>
  <c r="P26" i="17"/>
  <c r="P27" i="17"/>
  <c r="P28" i="17"/>
  <c r="P29" i="17"/>
  <c r="P30" i="17"/>
  <c r="P31" i="17"/>
  <c r="P32" i="17"/>
  <c r="P33" i="17"/>
  <c r="P34" i="17"/>
  <c r="P35" i="17"/>
  <c r="P36" i="17"/>
  <c r="P37" i="17"/>
  <c r="P38" i="17"/>
  <c r="P39" i="17"/>
  <c r="P40" i="17"/>
  <c r="P41" i="17"/>
  <c r="K26" i="17"/>
  <c r="K27" i="17"/>
  <c r="K28" i="17"/>
  <c r="K29" i="17"/>
  <c r="K30" i="17"/>
  <c r="K31" i="17"/>
  <c r="K32" i="17"/>
  <c r="K33" i="17"/>
  <c r="K34" i="17"/>
  <c r="K35" i="17"/>
  <c r="K36" i="17"/>
  <c r="K37" i="17"/>
  <c r="K38" i="17"/>
  <c r="K39" i="17"/>
  <c r="K40" i="17"/>
  <c r="K41" i="17"/>
  <c r="E10" i="17"/>
  <c r="E10" i="16"/>
  <c r="T51" i="16"/>
  <c r="T52" i="16"/>
  <c r="T53" i="16"/>
  <c r="T54" i="16"/>
  <c r="T55" i="16"/>
  <c r="T56" i="16"/>
  <c r="T57" i="16"/>
  <c r="T25" i="16"/>
  <c r="T26" i="16"/>
  <c r="T27" i="16"/>
  <c r="T28" i="16"/>
  <c r="T29" i="16"/>
  <c r="T30" i="16"/>
  <c r="T31" i="16"/>
  <c r="T32" i="16"/>
  <c r="T33" i="16"/>
  <c r="T34" i="16"/>
  <c r="T35" i="16"/>
  <c r="T36" i="16"/>
  <c r="T37" i="16"/>
  <c r="T38" i="16"/>
  <c r="T39" i="16"/>
  <c r="T40" i="16"/>
  <c r="T41" i="16"/>
  <c r="T42" i="16"/>
  <c r="T43" i="16"/>
  <c r="T44" i="16"/>
  <c r="T45" i="16"/>
  <c r="T46" i="16"/>
  <c r="T47" i="16"/>
  <c r="T48" i="16"/>
  <c r="P51" i="16"/>
  <c r="P52" i="16"/>
  <c r="P53" i="16"/>
  <c r="P54" i="16"/>
  <c r="P55" i="16"/>
  <c r="P56" i="16"/>
  <c r="P57" i="16"/>
  <c r="P25" i="16"/>
  <c r="P26" i="16"/>
  <c r="P27" i="16"/>
  <c r="P28" i="16"/>
  <c r="P29" i="16"/>
  <c r="P30" i="16"/>
  <c r="P31" i="16"/>
  <c r="P32" i="16"/>
  <c r="P33" i="16"/>
  <c r="P34" i="16"/>
  <c r="P35" i="16"/>
  <c r="P36" i="16"/>
  <c r="P37" i="16"/>
  <c r="P38" i="16"/>
  <c r="P39" i="16"/>
  <c r="P40" i="16"/>
  <c r="P41" i="16"/>
  <c r="P42" i="16"/>
  <c r="P43" i="16"/>
  <c r="P44" i="16"/>
  <c r="P45" i="16"/>
  <c r="P46" i="16"/>
  <c r="P47" i="16"/>
  <c r="P48" i="16"/>
  <c r="K51" i="16"/>
  <c r="K52" i="16"/>
  <c r="K53" i="16"/>
  <c r="K54" i="16"/>
  <c r="K55" i="16"/>
  <c r="K56" i="16"/>
  <c r="K57" i="16"/>
  <c r="K25" i="16"/>
  <c r="K26" i="16"/>
  <c r="K27" i="16"/>
  <c r="K28" i="16"/>
  <c r="K29" i="16"/>
  <c r="K30" i="16"/>
  <c r="K31" i="16"/>
  <c r="K32" i="16"/>
  <c r="K33" i="16"/>
  <c r="K34" i="16"/>
  <c r="K35" i="16"/>
  <c r="K36" i="16"/>
  <c r="K37" i="16"/>
  <c r="K38" i="16"/>
  <c r="K39" i="16"/>
  <c r="K40" i="16"/>
  <c r="K41" i="16"/>
  <c r="K42" i="16"/>
  <c r="K43" i="16"/>
  <c r="K44" i="16"/>
  <c r="K45" i="16"/>
  <c r="K46" i="16"/>
  <c r="K47" i="16"/>
  <c r="K48" i="16"/>
  <c r="E10" i="15"/>
  <c r="E10" i="14"/>
  <c r="T24" i="15"/>
  <c r="T25" i="15"/>
  <c r="T26" i="15"/>
  <c r="T27" i="15"/>
  <c r="T28" i="15"/>
  <c r="T29" i="15"/>
  <c r="T30" i="15"/>
  <c r="T31" i="15"/>
  <c r="T32" i="15"/>
  <c r="T33" i="15"/>
  <c r="T34" i="15"/>
  <c r="T35" i="15"/>
  <c r="T36" i="15"/>
  <c r="T37" i="15"/>
  <c r="T38" i="15"/>
  <c r="P24" i="15"/>
  <c r="P25" i="15"/>
  <c r="P26" i="15"/>
  <c r="P27" i="15"/>
  <c r="P28" i="15"/>
  <c r="P29" i="15"/>
  <c r="P30" i="15"/>
  <c r="P31" i="15"/>
  <c r="P32" i="15"/>
  <c r="P33" i="15"/>
  <c r="P34" i="15"/>
  <c r="P35" i="15"/>
  <c r="P36" i="15"/>
  <c r="P37" i="15"/>
  <c r="P38" i="15"/>
  <c r="K24" i="15"/>
  <c r="K25" i="15"/>
  <c r="K26" i="15"/>
  <c r="K27" i="15"/>
  <c r="K28" i="15"/>
  <c r="K29" i="15"/>
  <c r="K30" i="15"/>
  <c r="K31" i="15"/>
  <c r="K32" i="15"/>
  <c r="K33" i="15"/>
  <c r="K34" i="15"/>
  <c r="K35" i="15"/>
  <c r="K36" i="15"/>
  <c r="K37" i="15"/>
  <c r="K38" i="15"/>
  <c r="T24" i="14"/>
  <c r="T25" i="14"/>
  <c r="T26" i="14"/>
  <c r="T27" i="14"/>
  <c r="T28" i="14"/>
  <c r="T29" i="14"/>
  <c r="T30" i="14"/>
  <c r="T31" i="14"/>
  <c r="T32" i="14"/>
  <c r="T33" i="14"/>
  <c r="T34" i="14"/>
  <c r="T35" i="14"/>
  <c r="T36" i="14"/>
  <c r="T37" i="14"/>
  <c r="T38" i="14"/>
  <c r="P24" i="14"/>
  <c r="P25" i="14"/>
  <c r="P26" i="14"/>
  <c r="P27" i="14"/>
  <c r="P28" i="14"/>
  <c r="P29" i="14"/>
  <c r="P30" i="14"/>
  <c r="P31" i="14"/>
  <c r="P32" i="14"/>
  <c r="P33" i="14"/>
  <c r="P34" i="14"/>
  <c r="P35" i="14"/>
  <c r="P36" i="14"/>
  <c r="P37" i="14"/>
  <c r="P38" i="14"/>
  <c r="K24" i="14"/>
  <c r="K25" i="14"/>
  <c r="K26" i="14"/>
  <c r="K27" i="14"/>
  <c r="K28" i="14"/>
  <c r="K29" i="14"/>
  <c r="K30" i="14"/>
  <c r="K31" i="14"/>
  <c r="K32" i="14"/>
  <c r="K33" i="14"/>
  <c r="K34" i="14"/>
  <c r="K35" i="14"/>
  <c r="K36" i="14"/>
  <c r="K37" i="14"/>
  <c r="K38" i="14"/>
  <c r="T24" i="13"/>
  <c r="T25" i="13"/>
  <c r="T26" i="13"/>
  <c r="T27" i="13"/>
  <c r="T28" i="13"/>
  <c r="T29" i="13"/>
  <c r="T30" i="13"/>
  <c r="T31" i="13"/>
  <c r="T32" i="13"/>
  <c r="T33" i="13"/>
  <c r="T34" i="13"/>
  <c r="T35" i="13"/>
  <c r="T36" i="13"/>
  <c r="T37" i="13"/>
  <c r="T38" i="13"/>
  <c r="T39" i="13"/>
  <c r="P24" i="13"/>
  <c r="P25" i="13"/>
  <c r="P26" i="13"/>
  <c r="P27" i="13"/>
  <c r="P28" i="13"/>
  <c r="P29" i="13"/>
  <c r="P30" i="13"/>
  <c r="P31" i="13"/>
  <c r="P32" i="13"/>
  <c r="P33" i="13"/>
  <c r="P34" i="13"/>
  <c r="P35" i="13"/>
  <c r="P36" i="13"/>
  <c r="P37" i="13"/>
  <c r="P38" i="13"/>
  <c r="P39" i="13"/>
  <c r="K24" i="13"/>
  <c r="K25" i="13"/>
  <c r="K26" i="13"/>
  <c r="K27" i="13"/>
  <c r="K28" i="13"/>
  <c r="K29" i="13"/>
  <c r="K30" i="13"/>
  <c r="K31" i="13"/>
  <c r="K32" i="13"/>
  <c r="K33" i="13"/>
  <c r="K34" i="13"/>
  <c r="K35" i="13"/>
  <c r="K36" i="13"/>
  <c r="K37" i="13"/>
  <c r="K38" i="13"/>
  <c r="K39" i="13"/>
  <c r="T23" i="3"/>
  <c r="T24" i="3"/>
  <c r="T25" i="3"/>
  <c r="T26" i="3"/>
  <c r="T27" i="3"/>
  <c r="T28" i="3"/>
  <c r="T29" i="3"/>
  <c r="T30" i="3"/>
  <c r="T31" i="3"/>
  <c r="T32" i="3"/>
  <c r="T33" i="3"/>
  <c r="T34" i="3"/>
  <c r="T35" i="3"/>
  <c r="T36" i="3"/>
  <c r="T37" i="3"/>
  <c r="T38" i="3"/>
  <c r="P23" i="3"/>
  <c r="P24" i="3"/>
  <c r="P25" i="3"/>
  <c r="P26" i="3"/>
  <c r="P27" i="3"/>
  <c r="P28" i="3"/>
  <c r="P29" i="3"/>
  <c r="P30" i="3"/>
  <c r="P31" i="3"/>
  <c r="P32" i="3"/>
  <c r="P33" i="3"/>
  <c r="P34" i="3"/>
  <c r="P35" i="3"/>
  <c r="P36" i="3"/>
  <c r="P37" i="3"/>
  <c r="P38" i="3"/>
  <c r="K23" i="3"/>
  <c r="K24" i="3"/>
  <c r="K25" i="3"/>
  <c r="K26" i="3"/>
  <c r="K27" i="3"/>
  <c r="K28" i="3"/>
  <c r="K29" i="3"/>
  <c r="K30" i="3"/>
  <c r="K31" i="3"/>
  <c r="K32" i="3"/>
  <c r="K33" i="3"/>
  <c r="K34" i="3"/>
  <c r="K35" i="3"/>
  <c r="K36" i="3"/>
  <c r="K37" i="3"/>
  <c r="K38" i="3"/>
  <c r="F15" i="19" l="1"/>
  <c r="J45" i="11"/>
  <c r="J46" i="11"/>
  <c r="J47" i="11"/>
  <c r="J48" i="11"/>
  <c r="J49" i="11"/>
  <c r="J50" i="11"/>
  <c r="J51" i="11"/>
  <c r="J52" i="11"/>
  <c r="J53" i="11"/>
  <c r="J54" i="11"/>
  <c r="J43" i="11"/>
  <c r="I45" i="11"/>
  <c r="I46" i="11"/>
  <c r="I47" i="11"/>
  <c r="I48" i="11"/>
  <c r="I49" i="11"/>
  <c r="I50" i="11"/>
  <c r="I51" i="11"/>
  <c r="I52" i="11"/>
  <c r="I53" i="11"/>
  <c r="I54" i="11"/>
  <c r="I43" i="11"/>
  <c r="H44" i="11"/>
  <c r="H45" i="11"/>
  <c r="H46" i="11"/>
  <c r="H47" i="11"/>
  <c r="H48" i="11"/>
  <c r="H49" i="11"/>
  <c r="H50" i="11"/>
  <c r="H51" i="11"/>
  <c r="G44" i="11"/>
  <c r="G45" i="11"/>
  <c r="G46" i="11"/>
  <c r="G47" i="11"/>
  <c r="G48" i="11"/>
  <c r="G49" i="11"/>
  <c r="G50" i="11"/>
  <c r="G51" i="11"/>
  <c r="G52" i="11"/>
  <c r="G54" i="11"/>
  <c r="G43" i="11"/>
  <c r="F44" i="11"/>
  <c r="F45" i="11"/>
  <c r="F46" i="11"/>
  <c r="F47" i="11"/>
  <c r="F48" i="11"/>
  <c r="F49" i="11"/>
  <c r="F50" i="11"/>
  <c r="F51" i="11"/>
  <c r="E44" i="11"/>
  <c r="E45" i="11"/>
  <c r="E46" i="11"/>
  <c r="E47" i="11"/>
  <c r="E48" i="11"/>
  <c r="E49" i="11"/>
  <c r="E50" i="11"/>
  <c r="E51" i="11"/>
  <c r="E54" i="11"/>
  <c r="E43" i="11"/>
  <c r="D46" i="11"/>
  <c r="D47" i="11"/>
  <c r="D48" i="11"/>
  <c r="D52" i="11"/>
  <c r="D54" i="11"/>
  <c r="D45" i="11"/>
  <c r="F28" i="11"/>
  <c r="T16" i="18"/>
  <c r="T17" i="18"/>
  <c r="T18" i="18"/>
  <c r="T19" i="18"/>
  <c r="T20" i="18"/>
  <c r="T21" i="18"/>
  <c r="T22" i="18"/>
  <c r="T23" i="18"/>
  <c r="T24" i="18"/>
  <c r="T25" i="18"/>
  <c r="T26" i="18"/>
  <c r="T42" i="18"/>
  <c r="T43" i="18"/>
  <c r="T44" i="18"/>
  <c r="T15" i="18"/>
  <c r="D11" i="18"/>
  <c r="D10" i="18"/>
  <c r="D11" i="19"/>
  <c r="T15" i="17"/>
  <c r="T16" i="17"/>
  <c r="T17" i="17"/>
  <c r="T18" i="17"/>
  <c r="T19" i="17"/>
  <c r="T20" i="17"/>
  <c r="T21" i="17"/>
  <c r="T22" i="17"/>
  <c r="T23" i="17"/>
  <c r="T24" i="17"/>
  <c r="T25" i="17"/>
  <c r="T42" i="17"/>
  <c r="T43" i="17"/>
  <c r="T14" i="17"/>
  <c r="D10" i="17"/>
  <c r="D10" i="16"/>
  <c r="T15" i="16"/>
  <c r="T16" i="16"/>
  <c r="T17" i="16"/>
  <c r="T18" i="16"/>
  <c r="T19" i="16"/>
  <c r="T20" i="16"/>
  <c r="T21" i="16"/>
  <c r="T22" i="16"/>
  <c r="T23" i="16"/>
  <c r="T24" i="16"/>
  <c r="T49" i="16"/>
  <c r="T50" i="16"/>
  <c r="T58" i="16"/>
  <c r="T14" i="16"/>
  <c r="T15" i="15"/>
  <c r="T16" i="15"/>
  <c r="T17" i="15"/>
  <c r="T18" i="15"/>
  <c r="T19" i="15"/>
  <c r="T20" i="15"/>
  <c r="T21" i="15"/>
  <c r="T22" i="15"/>
  <c r="T23" i="15"/>
  <c r="T39" i="15"/>
  <c r="T40" i="15"/>
  <c r="T41" i="15"/>
  <c r="T42" i="15"/>
  <c r="T43" i="15"/>
  <c r="T14" i="15"/>
  <c r="T15" i="14"/>
  <c r="T16" i="14"/>
  <c r="T17" i="14"/>
  <c r="T18" i="14"/>
  <c r="T19" i="14"/>
  <c r="T20" i="14"/>
  <c r="T21" i="14"/>
  <c r="T22" i="14"/>
  <c r="T23" i="14"/>
  <c r="T39" i="14"/>
  <c r="T40" i="14"/>
  <c r="T41" i="14"/>
  <c r="T42" i="14"/>
  <c r="T43" i="14"/>
  <c r="T14" i="14"/>
  <c r="T15" i="13"/>
  <c r="T16" i="13"/>
  <c r="T17" i="13"/>
  <c r="T18" i="13"/>
  <c r="T19" i="13"/>
  <c r="T20" i="13"/>
  <c r="T21" i="13"/>
  <c r="T22" i="13"/>
  <c r="T23" i="13"/>
  <c r="T40" i="13"/>
  <c r="T41" i="13"/>
  <c r="T42" i="13"/>
  <c r="T43" i="13"/>
  <c r="T14" i="13"/>
  <c r="D10" i="14"/>
  <c r="D10" i="13"/>
  <c r="T16" i="3"/>
  <c r="T17" i="3"/>
  <c r="T18" i="3"/>
  <c r="T19" i="3"/>
  <c r="T20" i="3"/>
  <c r="T21" i="3"/>
  <c r="T22" i="3"/>
  <c r="T39" i="3"/>
  <c r="T40" i="3"/>
  <c r="T41" i="3"/>
  <c r="T42" i="3"/>
  <c r="T43" i="3"/>
  <c r="T15" i="3"/>
  <c r="T14" i="3"/>
  <c r="D28" i="20" l="1"/>
  <c r="F28" i="20"/>
  <c r="D11" i="20"/>
  <c r="J45" i="20"/>
  <c r="J46" i="20"/>
  <c r="J47" i="20"/>
  <c r="J48" i="20"/>
  <c r="J49" i="20"/>
  <c r="J50" i="20"/>
  <c r="J51" i="20"/>
  <c r="J52" i="20"/>
  <c r="J53" i="20"/>
  <c r="J54" i="20"/>
  <c r="J43" i="20"/>
  <c r="I45" i="20"/>
  <c r="I46" i="20"/>
  <c r="I47" i="20"/>
  <c r="I48" i="20"/>
  <c r="I49" i="20"/>
  <c r="I50" i="20"/>
  <c r="I51" i="20"/>
  <c r="I52" i="20"/>
  <c r="I53" i="20"/>
  <c r="I54" i="20"/>
  <c r="I43" i="20"/>
  <c r="G44" i="20"/>
  <c r="G45" i="20"/>
  <c r="G46" i="20"/>
  <c r="G47" i="20"/>
  <c r="G48" i="20"/>
  <c r="G49" i="20"/>
  <c r="G50" i="20"/>
  <c r="G51" i="20"/>
  <c r="G52" i="20"/>
  <c r="G54" i="20"/>
  <c r="H44" i="20"/>
  <c r="H45" i="20"/>
  <c r="H46" i="20"/>
  <c r="H47" i="20"/>
  <c r="H48" i="20"/>
  <c r="H49" i="20"/>
  <c r="H50" i="20"/>
  <c r="H51" i="20"/>
  <c r="F44" i="20"/>
  <c r="F45" i="20"/>
  <c r="F46" i="20"/>
  <c r="F47" i="20"/>
  <c r="F48" i="20"/>
  <c r="F49" i="20"/>
  <c r="F50" i="20"/>
  <c r="F51" i="20"/>
  <c r="E44" i="20"/>
  <c r="E45" i="20"/>
  <c r="E46" i="20"/>
  <c r="E47" i="20"/>
  <c r="E48" i="20"/>
  <c r="E49" i="20"/>
  <c r="E50" i="20"/>
  <c r="E51" i="20"/>
  <c r="E54" i="20"/>
  <c r="D46" i="20"/>
  <c r="D47" i="20"/>
  <c r="D48" i="20"/>
  <c r="D52" i="20"/>
  <c r="D54" i="20"/>
  <c r="E28" i="11"/>
  <c r="E28" i="20" s="1"/>
  <c r="D16" i="19"/>
  <c r="D15" i="19"/>
  <c r="P44" i="18"/>
  <c r="K44" i="18"/>
  <c r="W44" i="18" s="1"/>
  <c r="P43" i="18"/>
  <c r="K43" i="18"/>
  <c r="W43" i="18" s="1"/>
  <c r="P42" i="18"/>
  <c r="K42" i="18"/>
  <c r="W42" i="18" s="1"/>
  <c r="P26" i="18"/>
  <c r="K26" i="18"/>
  <c r="W26" i="18" s="1"/>
  <c r="P25" i="18"/>
  <c r="K25" i="18"/>
  <c r="W25" i="18" s="1"/>
  <c r="P24" i="18"/>
  <c r="K24" i="18"/>
  <c r="W24" i="18" s="1"/>
  <c r="P23" i="18"/>
  <c r="K23" i="18"/>
  <c r="W23" i="18" s="1"/>
  <c r="P22" i="18"/>
  <c r="K22" i="18"/>
  <c r="W22" i="18" s="1"/>
  <c r="P21" i="18"/>
  <c r="K21" i="18"/>
  <c r="W21" i="18" s="1"/>
  <c r="P20" i="18"/>
  <c r="K20" i="18"/>
  <c r="W20" i="18" s="1"/>
  <c r="P19" i="18"/>
  <c r="K19" i="18"/>
  <c r="W19" i="18" s="1"/>
  <c r="P18" i="18"/>
  <c r="K18" i="18"/>
  <c r="W18" i="18" s="1"/>
  <c r="P17" i="18"/>
  <c r="K17" i="18"/>
  <c r="T45" i="18"/>
  <c r="T46" i="18" s="1"/>
  <c r="P16" i="18"/>
  <c r="K16" i="18"/>
  <c r="P15" i="18"/>
  <c r="K15" i="18"/>
  <c r="P43" i="17"/>
  <c r="K43" i="17"/>
  <c r="W43" i="17" s="1"/>
  <c r="P42" i="17"/>
  <c r="K42" i="17"/>
  <c r="W42" i="17" s="1"/>
  <c r="P25" i="17"/>
  <c r="K25" i="17"/>
  <c r="W25" i="17" s="1"/>
  <c r="P24" i="17"/>
  <c r="K24" i="17"/>
  <c r="W24" i="17" s="1"/>
  <c r="P23" i="17"/>
  <c r="K23" i="17"/>
  <c r="W23" i="17" s="1"/>
  <c r="P22" i="17"/>
  <c r="K22" i="17"/>
  <c r="W22" i="17" s="1"/>
  <c r="P21" i="17"/>
  <c r="K21" i="17"/>
  <c r="W21" i="17" s="1"/>
  <c r="P20" i="17"/>
  <c r="K20" i="17"/>
  <c r="W20" i="17" s="1"/>
  <c r="P19" i="17"/>
  <c r="K19" i="17"/>
  <c r="W19" i="17" s="1"/>
  <c r="P18" i="17"/>
  <c r="K18" i="17"/>
  <c r="W18" i="17" s="1"/>
  <c r="P17" i="17"/>
  <c r="K17" i="17"/>
  <c r="W17" i="17" s="1"/>
  <c r="P16" i="17"/>
  <c r="K16" i="17"/>
  <c r="W16" i="17" s="1"/>
  <c r="P15" i="17"/>
  <c r="K15" i="17"/>
  <c r="W15" i="17" s="1"/>
  <c r="T44" i="17"/>
  <c r="T45" i="17" s="1"/>
  <c r="P14" i="17"/>
  <c r="K14" i="17"/>
  <c r="P58" i="16"/>
  <c r="K58" i="16"/>
  <c r="P50" i="16"/>
  <c r="K50" i="16"/>
  <c r="P49" i="16"/>
  <c r="W49" i="16" s="1"/>
  <c r="K49" i="16"/>
  <c r="P24" i="16"/>
  <c r="K24" i="16"/>
  <c r="P23" i="16"/>
  <c r="K23" i="16"/>
  <c r="P22" i="16"/>
  <c r="K22" i="16"/>
  <c r="P21" i="16"/>
  <c r="K21" i="16"/>
  <c r="P20" i="16"/>
  <c r="K20" i="16"/>
  <c r="P19" i="16"/>
  <c r="K19" i="16"/>
  <c r="P18" i="16"/>
  <c r="K18" i="16"/>
  <c r="P17" i="16"/>
  <c r="K17" i="16"/>
  <c r="P16" i="16"/>
  <c r="K16" i="16"/>
  <c r="P15" i="16"/>
  <c r="K15" i="16"/>
  <c r="T59" i="16"/>
  <c r="T60" i="16" s="1"/>
  <c r="P14" i="16"/>
  <c r="K14" i="16"/>
  <c r="P43" i="15"/>
  <c r="K43" i="15"/>
  <c r="P42" i="15"/>
  <c r="K42" i="15"/>
  <c r="W42" i="15" s="1"/>
  <c r="P41" i="15"/>
  <c r="K41" i="15"/>
  <c r="P40" i="15"/>
  <c r="K40" i="15"/>
  <c r="W40" i="15" s="1"/>
  <c r="P39" i="15"/>
  <c r="K39" i="15"/>
  <c r="P23" i="15"/>
  <c r="K23" i="15"/>
  <c r="W23" i="15" s="1"/>
  <c r="P22" i="15"/>
  <c r="K22" i="15"/>
  <c r="K21" i="15"/>
  <c r="P20" i="15"/>
  <c r="K20" i="15"/>
  <c r="P19" i="15"/>
  <c r="K19" i="15"/>
  <c r="W19" i="15" s="1"/>
  <c r="P18" i="15"/>
  <c r="K18" i="15"/>
  <c r="P17" i="15"/>
  <c r="K17" i="15"/>
  <c r="P16" i="15"/>
  <c r="K16" i="15"/>
  <c r="W16" i="15" s="1"/>
  <c r="P15" i="15"/>
  <c r="K15" i="15"/>
  <c r="P14" i="15"/>
  <c r="K14" i="15"/>
  <c r="P43" i="14"/>
  <c r="K43" i="14"/>
  <c r="W43" i="14" s="1"/>
  <c r="P42" i="14"/>
  <c r="K42" i="14"/>
  <c r="W42" i="14" s="1"/>
  <c r="P41" i="14"/>
  <c r="K41" i="14"/>
  <c r="W41" i="14" s="1"/>
  <c r="P40" i="14"/>
  <c r="K40" i="14"/>
  <c r="W40" i="14" s="1"/>
  <c r="P39" i="14"/>
  <c r="K39" i="14"/>
  <c r="W39" i="14" s="1"/>
  <c r="P23" i="14"/>
  <c r="K23" i="14"/>
  <c r="W23" i="14" s="1"/>
  <c r="P22" i="14"/>
  <c r="K22" i="14"/>
  <c r="W22" i="14" s="1"/>
  <c r="P21" i="14"/>
  <c r="K21" i="14"/>
  <c r="W21" i="14" s="1"/>
  <c r="P20" i="14"/>
  <c r="K20" i="14"/>
  <c r="W20" i="14" s="1"/>
  <c r="P19" i="14"/>
  <c r="K19" i="14"/>
  <c r="W19" i="14" s="1"/>
  <c r="P18" i="14"/>
  <c r="K18" i="14"/>
  <c r="W18" i="14" s="1"/>
  <c r="P17" i="14"/>
  <c r="K17" i="14"/>
  <c r="W17" i="14" s="1"/>
  <c r="F53" i="11" s="1"/>
  <c r="F53" i="20" s="1"/>
  <c r="P16" i="14"/>
  <c r="K16" i="14"/>
  <c r="W16" i="14" s="1"/>
  <c r="P15" i="14"/>
  <c r="K15" i="14"/>
  <c r="W15" i="14" s="1"/>
  <c r="T44" i="14"/>
  <c r="T45" i="14" s="1"/>
  <c r="P14" i="14"/>
  <c r="K14" i="14"/>
  <c r="P43" i="13"/>
  <c r="K43" i="13"/>
  <c r="P42" i="13"/>
  <c r="K42" i="13"/>
  <c r="P41" i="13"/>
  <c r="K41" i="13"/>
  <c r="P40" i="13"/>
  <c r="K40" i="13"/>
  <c r="P23" i="13"/>
  <c r="K23" i="13"/>
  <c r="P22" i="13"/>
  <c r="K22" i="13"/>
  <c r="P21" i="13"/>
  <c r="K21" i="13"/>
  <c r="P20" i="13"/>
  <c r="K20" i="13"/>
  <c r="K19" i="13"/>
  <c r="P18" i="13"/>
  <c r="K18" i="13"/>
  <c r="P17" i="13"/>
  <c r="K17" i="13"/>
  <c r="P16" i="13"/>
  <c r="K16" i="13"/>
  <c r="T44" i="13"/>
  <c r="T45" i="13" s="1"/>
  <c r="P15" i="13"/>
  <c r="K15" i="13"/>
  <c r="P14" i="13"/>
  <c r="K14" i="13"/>
  <c r="K14" i="3"/>
  <c r="P43" i="3"/>
  <c r="P42" i="3"/>
  <c r="P41" i="3"/>
  <c r="P40" i="3"/>
  <c r="P39" i="3"/>
  <c r="P22" i="3"/>
  <c r="P21" i="3"/>
  <c r="P20" i="3"/>
  <c r="P19" i="3"/>
  <c r="P18" i="3"/>
  <c r="P17" i="3"/>
  <c r="P16" i="3"/>
  <c r="P15" i="3"/>
  <c r="P14" i="3"/>
  <c r="K15" i="3"/>
  <c r="K16" i="3"/>
  <c r="K17" i="3"/>
  <c r="K18" i="3"/>
  <c r="W18" i="3" s="1"/>
  <c r="K19" i="3"/>
  <c r="K20" i="3"/>
  <c r="K21" i="3"/>
  <c r="K22" i="3"/>
  <c r="W22" i="3" s="1"/>
  <c r="K39" i="3"/>
  <c r="K40" i="3"/>
  <c r="K41" i="3"/>
  <c r="K42" i="3"/>
  <c r="W42" i="3" s="1"/>
  <c r="K43" i="3"/>
  <c r="W17" i="18" l="1"/>
  <c r="W21" i="16"/>
  <c r="H54" i="11" s="1"/>
  <c r="H54" i="20" s="1"/>
  <c r="W39" i="15"/>
  <c r="W41" i="15"/>
  <c r="W43" i="15"/>
  <c r="F52" i="11"/>
  <c r="F52" i="20" s="1"/>
  <c r="F43" i="11"/>
  <c r="W22" i="15"/>
  <c r="W21" i="15"/>
  <c r="W20" i="15"/>
  <c r="W15" i="13"/>
  <c r="W18" i="15"/>
  <c r="W17" i="15"/>
  <c r="K45" i="18"/>
  <c r="K46" i="18" s="1"/>
  <c r="W17" i="13"/>
  <c r="W19" i="13"/>
  <c r="W21" i="13"/>
  <c r="W23" i="13"/>
  <c r="W41" i="13"/>
  <c r="W43" i="13"/>
  <c r="P44" i="15"/>
  <c r="W16" i="16"/>
  <c r="W18" i="16"/>
  <c r="W20" i="16"/>
  <c r="W22" i="16"/>
  <c r="W24" i="16"/>
  <c r="W50" i="16"/>
  <c r="W16" i="13"/>
  <c r="W18" i="13"/>
  <c r="W20" i="13"/>
  <c r="W22" i="13"/>
  <c r="W40" i="13"/>
  <c r="W42" i="13"/>
  <c r="P44" i="14"/>
  <c r="P45" i="14" s="1"/>
  <c r="W19" i="16"/>
  <c r="W23" i="16"/>
  <c r="W58" i="16"/>
  <c r="K44" i="17"/>
  <c r="P44" i="17"/>
  <c r="D26" i="11" s="1"/>
  <c r="W14" i="17"/>
  <c r="I44" i="11" s="1"/>
  <c r="I44" i="20" s="1"/>
  <c r="F37" i="11"/>
  <c r="F37" i="20" s="1"/>
  <c r="W17" i="16"/>
  <c r="E34" i="11"/>
  <c r="E34" i="20" s="1"/>
  <c r="W14" i="13"/>
  <c r="P44" i="13"/>
  <c r="P45" i="13" s="1"/>
  <c r="K44" i="13"/>
  <c r="K45" i="13" s="1"/>
  <c r="W41" i="3"/>
  <c r="W17" i="3"/>
  <c r="W21" i="3"/>
  <c r="P45" i="18"/>
  <c r="P47" i="18" s="1"/>
  <c r="W15" i="18"/>
  <c r="T47" i="18"/>
  <c r="F38" i="11"/>
  <c r="F38" i="20" s="1"/>
  <c r="W16" i="18"/>
  <c r="J44" i="11" s="1"/>
  <c r="J44" i="20" s="1"/>
  <c r="W14" i="16"/>
  <c r="P59" i="16"/>
  <c r="W15" i="16"/>
  <c r="K59" i="16"/>
  <c r="K60" i="16" s="1"/>
  <c r="F36" i="11"/>
  <c r="F36" i="20" s="1"/>
  <c r="W15" i="15"/>
  <c r="T44" i="15"/>
  <c r="K44" i="15"/>
  <c r="K45" i="15" s="1"/>
  <c r="W14" i="15"/>
  <c r="G43" i="20" s="1"/>
  <c r="F34" i="11"/>
  <c r="F34" i="20" s="1"/>
  <c r="K44" i="14"/>
  <c r="K45" i="14" s="1"/>
  <c r="E23" i="11" s="1"/>
  <c r="E23" i="20" s="1"/>
  <c r="W14" i="14"/>
  <c r="F33" i="11"/>
  <c r="F33" i="20" s="1"/>
  <c r="K45" i="11"/>
  <c r="W43" i="3"/>
  <c r="W40" i="3"/>
  <c r="W20" i="3"/>
  <c r="W16" i="3"/>
  <c r="D51" i="11" s="1"/>
  <c r="D51" i="20" s="1"/>
  <c r="K51" i="20" s="1"/>
  <c r="W39" i="3"/>
  <c r="W19" i="3"/>
  <c r="W15" i="3"/>
  <c r="P44" i="3"/>
  <c r="T44" i="3"/>
  <c r="W14" i="3"/>
  <c r="K47" i="11"/>
  <c r="D45" i="20"/>
  <c r="K45" i="20" s="1"/>
  <c r="K46" i="11"/>
  <c r="K44" i="3"/>
  <c r="K48" i="11"/>
  <c r="K46" i="20"/>
  <c r="K48" i="20"/>
  <c r="K47" i="20"/>
  <c r="K47" i="18" l="1"/>
  <c r="D38" i="11"/>
  <c r="D38" i="20" s="1"/>
  <c r="H53" i="11"/>
  <c r="H53" i="20" s="1"/>
  <c r="H43" i="11"/>
  <c r="H43" i="20" s="1"/>
  <c r="E53" i="11"/>
  <c r="E53" i="20" s="1"/>
  <c r="D33" i="11"/>
  <c r="D33" i="20" s="1"/>
  <c r="F43" i="20"/>
  <c r="F54" i="11"/>
  <c r="E22" i="11"/>
  <c r="E22" i="20" s="1"/>
  <c r="D43" i="11"/>
  <c r="D43" i="20" s="1"/>
  <c r="D53" i="11"/>
  <c r="D53" i="20" s="1"/>
  <c r="P45" i="15"/>
  <c r="E35" i="11"/>
  <c r="E35" i="20" s="1"/>
  <c r="D27" i="11"/>
  <c r="D27" i="20" s="1"/>
  <c r="E38" i="11"/>
  <c r="E38" i="20" s="1"/>
  <c r="P46" i="18"/>
  <c r="E27" i="11" s="1"/>
  <c r="E27" i="20" s="1"/>
  <c r="D50" i="11"/>
  <c r="D50" i="20" s="1"/>
  <c r="K50" i="20" s="1"/>
  <c r="D44" i="11"/>
  <c r="D44" i="20" s="1"/>
  <c r="K44" i="20" s="1"/>
  <c r="F26" i="11"/>
  <c r="F26" i="20" s="1"/>
  <c r="P45" i="17"/>
  <c r="E37" i="11"/>
  <c r="E37" i="20" s="1"/>
  <c r="K45" i="17"/>
  <c r="D37" i="11"/>
  <c r="D37" i="20" s="1"/>
  <c r="H52" i="11"/>
  <c r="H52" i="20" s="1"/>
  <c r="G53" i="11"/>
  <c r="D22" i="11"/>
  <c r="F22" i="11" s="1"/>
  <c r="F22" i="20" s="1"/>
  <c r="E33" i="11"/>
  <c r="E33" i="20" s="1"/>
  <c r="E43" i="20"/>
  <c r="E52" i="11"/>
  <c r="D15" i="11"/>
  <c r="K51" i="11"/>
  <c r="D49" i="11"/>
  <c r="P60" i="16"/>
  <c r="E25" i="11" s="1"/>
  <c r="E25" i="20" s="1"/>
  <c r="E36" i="11"/>
  <c r="E36" i="20" s="1"/>
  <c r="D25" i="11"/>
  <c r="D36" i="11"/>
  <c r="D36" i="20" s="1"/>
  <c r="T45" i="15"/>
  <c r="F35" i="11"/>
  <c r="F35" i="20" s="1"/>
  <c r="D24" i="11"/>
  <c r="F24" i="11" s="1"/>
  <c r="D35" i="11"/>
  <c r="D35" i="20" s="1"/>
  <c r="D23" i="11"/>
  <c r="D34" i="11"/>
  <c r="D34" i="20" s="1"/>
  <c r="E32" i="11"/>
  <c r="E32" i="20" s="1"/>
  <c r="P45" i="3"/>
  <c r="F32" i="11"/>
  <c r="F32" i="20" s="1"/>
  <c r="T45" i="3"/>
  <c r="D32" i="11"/>
  <c r="D21" i="11"/>
  <c r="F21" i="11" s="1"/>
  <c r="K45" i="3"/>
  <c r="F27" i="11" l="1"/>
  <c r="F27" i="20" s="1"/>
  <c r="K43" i="11"/>
  <c r="D22" i="20"/>
  <c r="F54" i="20"/>
  <c r="K54" i="20" s="1"/>
  <c r="K54" i="11"/>
  <c r="D16" i="11"/>
  <c r="D16" i="20" s="1"/>
  <c r="E24" i="11"/>
  <c r="E24" i="20" s="1"/>
  <c r="E26" i="11"/>
  <c r="E26" i="20" s="1"/>
  <c r="K43" i="20"/>
  <c r="K53" i="11"/>
  <c r="D17" i="11"/>
  <c r="D11" i="11" s="1"/>
  <c r="F15" i="11"/>
  <c r="K50" i="11"/>
  <c r="K44" i="11"/>
  <c r="D26" i="20"/>
  <c r="G53" i="20"/>
  <c r="K53" i="20" s="1"/>
  <c r="E52" i="20"/>
  <c r="K52" i="20" s="1"/>
  <c r="K52" i="11"/>
  <c r="D49" i="20"/>
  <c r="K49" i="20" s="1"/>
  <c r="K49" i="11"/>
  <c r="F23" i="11"/>
  <c r="F23" i="20" s="1"/>
  <c r="D25" i="20"/>
  <c r="F25" i="11"/>
  <c r="F25" i="20" s="1"/>
  <c r="D24" i="20"/>
  <c r="F24" i="20"/>
  <c r="D23" i="20"/>
  <c r="D32" i="20"/>
  <c r="F39" i="11"/>
  <c r="E39" i="11"/>
  <c r="D39" i="11"/>
  <c r="E21" i="11"/>
  <c r="E21" i="20" s="1"/>
  <c r="G28" i="11"/>
  <c r="D21" i="20"/>
  <c r="G23" i="11"/>
  <c r="G25" i="11"/>
  <c r="G22" i="11"/>
  <c r="G21" i="11"/>
  <c r="G27" i="11"/>
  <c r="F21" i="20"/>
  <c r="G24" i="11"/>
  <c r="G26" i="11"/>
  <c r="D15" i="20"/>
  <c r="D17" i="20" l="1"/>
  <c r="E11" i="11"/>
  <c r="L45" i="11"/>
  <c r="L50" i="11"/>
  <c r="L46" i="20"/>
  <c r="L47" i="20"/>
  <c r="L44" i="20"/>
  <c r="L52" i="11"/>
  <c r="L54" i="20"/>
  <c r="L53" i="20"/>
  <c r="L51" i="20"/>
  <c r="L45" i="20"/>
  <c r="L49" i="11"/>
  <c r="L54" i="11"/>
  <c r="L50" i="20"/>
  <c r="L43" i="20"/>
  <c r="L48" i="20"/>
  <c r="L44" i="11"/>
  <c r="L46" i="11"/>
  <c r="L49" i="20"/>
  <c r="L52" i="20"/>
  <c r="L47" i="11"/>
  <c r="L53" i="11"/>
  <c r="L43" i="11"/>
  <c r="L51" i="11"/>
  <c r="L48" i="11"/>
  <c r="G23" i="20"/>
  <c r="G27" i="20"/>
  <c r="G25" i="20"/>
  <c r="G24" i="20"/>
  <c r="G26" i="20"/>
  <c r="G22" i="20"/>
  <c r="G21" i="20"/>
  <c r="G28" i="20"/>
  <c r="F39" i="20"/>
  <c r="E39" i="20"/>
  <c r="D39" i="20"/>
</calcChain>
</file>

<file path=xl/comments1.xml><?xml version="1.0" encoding="utf-8"?>
<comments xmlns="http://schemas.openxmlformats.org/spreadsheetml/2006/main">
  <authors>
    <author>Andrade, Robert Santiago (CIAT)</author>
  </authors>
  <commentList>
    <comment ref="B13" authorId="0" shapeId="0">
      <text>
        <r>
          <rPr>
            <b/>
            <sz val="8"/>
            <color indexed="81"/>
            <rFont val="Tahoma"/>
            <family val="2"/>
          </rPr>
          <t xml:space="preserve">(CIAT-FLAR): </t>
        </r>
        <r>
          <rPr>
            <sz val="8"/>
            <color indexed="81"/>
            <rFont val="Tahoma"/>
            <family val="2"/>
          </rPr>
          <t>Detalle la ubicación  geográfica del cultivo</t>
        </r>
      </text>
    </comment>
    <comment ref="B15" authorId="0" shapeId="0">
      <text>
        <r>
          <rPr>
            <b/>
            <sz val="8"/>
            <color indexed="81"/>
            <rFont val="Tahoma"/>
            <family val="2"/>
          </rPr>
          <t xml:space="preserve">(CIAT-FLAR): </t>
        </r>
        <r>
          <rPr>
            <sz val="8"/>
            <color indexed="81"/>
            <rFont val="Tahoma"/>
            <family val="2"/>
          </rPr>
          <t xml:space="preserve">Identifique el sistema de produccion que esta registrando (irrigado, secano favorecido, etc.)
</t>
        </r>
      </text>
    </comment>
    <comment ref="B16" authorId="0" shapeId="0">
      <text>
        <r>
          <rPr>
            <b/>
            <sz val="8"/>
            <color indexed="81"/>
            <rFont val="Tahoma"/>
            <family val="2"/>
          </rPr>
          <t>(CIAT-FLAR):</t>
        </r>
        <r>
          <rPr>
            <sz val="8"/>
            <color indexed="81"/>
            <rFont val="Tahoma"/>
            <family val="2"/>
          </rPr>
          <t xml:space="preserve"> La fecha debe irse modificando segun la fecha en la que se ingresan los datos
</t>
        </r>
      </text>
    </comment>
  </commentList>
</comments>
</file>

<file path=xl/comments10.xml><?xml version="1.0" encoding="utf-8"?>
<comments xmlns="http://schemas.openxmlformats.org/spreadsheetml/2006/main">
  <authors>
    <author>Andrade, Robert Santiago (CIAT)</author>
  </authors>
  <commentList>
    <comment ref="C10" authorId="0" shapeId="0">
      <text>
        <r>
          <rPr>
            <b/>
            <sz val="8"/>
            <color indexed="81"/>
            <rFont val="Tahoma"/>
            <family val="2"/>
          </rPr>
          <t xml:space="preserve">(CIAT-FLAR):
</t>
        </r>
        <r>
          <rPr>
            <sz val="8"/>
            <color indexed="81"/>
            <rFont val="Tahoma"/>
            <family val="2"/>
          </rPr>
          <t xml:space="preserve">Incluya el precio de la tonelada de arroz, si el precio es por kilogramo multipliquelo por 1,000 para tenerlo en tonelada
</t>
        </r>
      </text>
    </comment>
  </commentList>
</comments>
</file>

<file path=xl/comments11.xml><?xml version="1.0" encoding="utf-8"?>
<comments xmlns="http://schemas.openxmlformats.org/spreadsheetml/2006/main">
  <authors>
    <author>Andrade, Robert Santiago (CIAT)</author>
  </authors>
  <commentList>
    <comment ref="C10" authorId="0" shapeId="0">
      <text>
        <r>
          <rPr>
            <b/>
            <sz val="8"/>
            <color indexed="81"/>
            <rFont val="Tahoma"/>
            <family val="2"/>
          </rPr>
          <t>(CIAT-FLAR):</t>
        </r>
        <r>
          <rPr>
            <sz val="8"/>
            <color indexed="81"/>
            <rFont val="Tahoma"/>
            <family val="2"/>
          </rPr>
          <t xml:space="preserve">
Ingrese el tipo de cambio que desea utilizar</t>
        </r>
      </text>
    </comment>
  </commentList>
</comments>
</file>

<file path=xl/comments2.xml><?xml version="1.0" encoding="utf-8"?>
<comments xmlns="http://schemas.openxmlformats.org/spreadsheetml/2006/main">
  <authors>
    <author>Andrade, Robert Santiago (CIAT)</author>
  </authors>
  <commentList>
    <comment ref="C10" authorId="0" shapeId="0">
      <text>
        <r>
          <rPr>
            <b/>
            <sz val="8"/>
            <color indexed="81"/>
            <rFont val="Tahoma"/>
            <family val="2"/>
          </rPr>
          <t>Refiere a la cantidad de hectáreas o manzanas que se están reportando para el costo de producción</t>
        </r>
      </text>
    </comment>
    <comment ref="C12" authorId="0" shapeId="0">
      <text>
        <r>
          <rPr>
            <b/>
            <sz val="8"/>
            <color indexed="81"/>
            <rFont val="Tahoma"/>
            <family val="2"/>
          </rPr>
          <t>Detallar todas las actividades relacionadas a la preparación de la tierra</t>
        </r>
      </text>
    </comment>
    <comment ref="G12" authorId="0" shapeId="0">
      <text>
        <r>
          <rPr>
            <b/>
            <sz val="8"/>
            <color indexed="81"/>
            <rFont val="Tahoma"/>
            <family val="2"/>
          </rPr>
          <t>Incluir los insumos utilizados por actividad</t>
        </r>
      </text>
    </comment>
    <comment ref="L12" authorId="0" shapeId="0">
      <text>
        <r>
          <rPr>
            <b/>
            <sz val="8"/>
            <color indexed="81"/>
            <rFont val="Tahoma"/>
            <family val="2"/>
          </rPr>
          <t>Incluir la maquinaria utilizada por actividad</t>
        </r>
      </text>
    </comment>
    <comment ref="Q12" authorId="0" shapeId="0">
      <text>
        <r>
          <rPr>
            <b/>
            <sz val="8"/>
            <color indexed="81"/>
            <rFont val="Tahoma"/>
            <family val="2"/>
          </rPr>
          <t>Incluir la mano de obra necesaria por actividad</t>
        </r>
      </text>
    </comment>
    <comment ref="U12" authorId="0" shapeId="0">
      <text>
        <r>
          <rPr>
            <b/>
            <sz val="8"/>
            <color indexed="81"/>
            <rFont val="Tahoma"/>
            <family val="2"/>
          </rPr>
          <t>Incluya cualquier observación adicional</t>
        </r>
        <r>
          <rPr>
            <sz val="8"/>
            <color indexed="81"/>
            <rFont val="Tahoma"/>
            <family val="2"/>
          </rPr>
          <t xml:space="preserve">
</t>
        </r>
      </text>
    </comment>
    <comment ref="H13" authorId="0" shapeId="0">
      <text>
        <r>
          <rPr>
            <b/>
            <sz val="8"/>
            <color indexed="81"/>
            <rFont val="Tahoma"/>
            <family val="2"/>
          </rPr>
          <t>valor monetario relacionado a la unidad definida</t>
        </r>
      </text>
    </comment>
    <comment ref="I13" authorId="0" shapeId="0">
      <text>
        <r>
          <rPr>
            <b/>
            <sz val="8"/>
            <color indexed="81"/>
            <rFont val="Tahoma"/>
            <family val="2"/>
          </rPr>
          <t>La unidad relacionada al precio (como kilogramos, toneladas, pason, etc.)</t>
        </r>
      </text>
    </comment>
    <comment ref="J13" authorId="0" shapeId="0">
      <text>
        <r>
          <rPr>
            <b/>
            <sz val="8"/>
            <color indexed="81"/>
            <rFont val="Tahoma"/>
            <family val="2"/>
          </rPr>
          <t>La cantidad utilizada relacionada a la unidad definida</t>
        </r>
      </text>
    </comment>
    <comment ref="M13" authorId="0" shapeId="0">
      <text>
        <r>
          <rPr>
            <b/>
            <sz val="8"/>
            <color indexed="81"/>
            <rFont val="Tahoma"/>
            <family val="2"/>
          </rPr>
          <t>valor monetario relacionado a la unidad definida</t>
        </r>
      </text>
    </comment>
    <comment ref="N13" authorId="0" shapeId="0">
      <text>
        <r>
          <rPr>
            <b/>
            <sz val="8"/>
            <color indexed="81"/>
            <rFont val="Tahoma"/>
            <family val="2"/>
          </rPr>
          <t>La unidad relacionada al precio (como kilogramos, toneladas, pason, etc.)</t>
        </r>
      </text>
    </comment>
    <comment ref="O13" authorId="0" shapeId="0">
      <text>
        <r>
          <rPr>
            <b/>
            <sz val="8"/>
            <color indexed="81"/>
            <rFont val="Tahoma"/>
            <family val="2"/>
          </rPr>
          <t>La cantidad utilizada relacionada a la unidad definida</t>
        </r>
      </text>
    </comment>
    <comment ref="Q13" authorId="0" shapeId="0">
      <text>
        <r>
          <rPr>
            <b/>
            <sz val="8"/>
            <color indexed="81"/>
            <rFont val="Tahoma"/>
            <family val="2"/>
          </rPr>
          <t>salario pagado por un día de trabajo a los empleados</t>
        </r>
      </text>
    </comment>
    <comment ref="R13" authorId="0" shapeId="0">
      <text>
        <r>
          <rPr>
            <b/>
            <sz val="8"/>
            <color indexed="81"/>
            <rFont val="Tahoma"/>
            <family val="2"/>
          </rPr>
          <t>numero total de personas que trabajan en un día</t>
        </r>
      </text>
    </comment>
    <comment ref="S13" authorId="0" shapeId="0">
      <text>
        <r>
          <rPr>
            <b/>
            <sz val="8"/>
            <color indexed="81"/>
            <rFont val="Tahoma"/>
            <family val="2"/>
          </rPr>
          <t>numero total de días necesarios para la actividad</t>
        </r>
      </text>
    </comment>
  </commentList>
</comments>
</file>

<file path=xl/comments3.xml><?xml version="1.0" encoding="utf-8"?>
<comments xmlns="http://schemas.openxmlformats.org/spreadsheetml/2006/main">
  <authors>
    <author>Andrade, Robert Santiago (CIAT)</author>
  </authors>
  <commentList>
    <comment ref="C10" authorId="0" shapeId="0">
      <text>
        <r>
          <rPr>
            <b/>
            <sz val="8"/>
            <color indexed="81"/>
            <rFont val="Tahoma"/>
            <family val="2"/>
          </rPr>
          <t>Refiere a la cantidad de hectáreas que se están reportando para el costo de producción</t>
        </r>
      </text>
    </comment>
    <comment ref="C12" authorId="0" shapeId="0">
      <text>
        <r>
          <rPr>
            <b/>
            <sz val="8"/>
            <color indexed="81"/>
            <rFont val="Tahoma"/>
            <family val="2"/>
          </rPr>
          <t>Detallar todas las actividades relacionadas con la siembra</t>
        </r>
      </text>
    </comment>
    <comment ref="G12" authorId="0" shapeId="0">
      <text>
        <r>
          <rPr>
            <b/>
            <sz val="8"/>
            <color indexed="81"/>
            <rFont val="Tahoma"/>
            <family val="2"/>
          </rPr>
          <t>Incluir los insumos utilizados por actividad</t>
        </r>
      </text>
    </comment>
    <comment ref="L12" authorId="0" shapeId="0">
      <text>
        <r>
          <rPr>
            <b/>
            <sz val="8"/>
            <color indexed="81"/>
            <rFont val="Tahoma"/>
            <family val="2"/>
          </rPr>
          <t>Incluir la maquinaria utilizada por actividad</t>
        </r>
      </text>
    </comment>
    <comment ref="Q12" authorId="0" shapeId="0">
      <text>
        <r>
          <rPr>
            <b/>
            <sz val="8"/>
            <color indexed="81"/>
            <rFont val="Tahoma"/>
            <family val="2"/>
          </rPr>
          <t>Incluir la mano de obra necesaria por actividad</t>
        </r>
      </text>
    </comment>
    <comment ref="U12" authorId="0" shapeId="0">
      <text>
        <r>
          <rPr>
            <b/>
            <sz val="8"/>
            <color indexed="81"/>
            <rFont val="Tahoma"/>
            <family val="2"/>
          </rPr>
          <t>Incluya cualquier observación adicional</t>
        </r>
        <r>
          <rPr>
            <sz val="8"/>
            <color indexed="81"/>
            <rFont val="Tahoma"/>
            <family val="2"/>
          </rPr>
          <t xml:space="preserve">
</t>
        </r>
      </text>
    </comment>
    <comment ref="H13" authorId="0" shapeId="0">
      <text>
        <r>
          <rPr>
            <b/>
            <sz val="8"/>
            <color indexed="81"/>
            <rFont val="Tahoma"/>
            <family val="2"/>
          </rPr>
          <t>valor monetario relacionado a la unidad definida</t>
        </r>
      </text>
    </comment>
    <comment ref="I13" authorId="0" shapeId="0">
      <text>
        <r>
          <rPr>
            <b/>
            <sz val="8"/>
            <color indexed="81"/>
            <rFont val="Tahoma"/>
            <family val="2"/>
          </rPr>
          <t>La unidad relacionada al precio (como kilogramos, toneladas, pason, etc.)</t>
        </r>
      </text>
    </comment>
    <comment ref="J13" authorId="0" shapeId="0">
      <text>
        <r>
          <rPr>
            <b/>
            <sz val="8"/>
            <color indexed="81"/>
            <rFont val="Tahoma"/>
            <family val="2"/>
          </rPr>
          <t>La cantidad utilizada relacionada a la unidad definida</t>
        </r>
      </text>
    </comment>
    <comment ref="M13" authorId="0" shapeId="0">
      <text>
        <r>
          <rPr>
            <b/>
            <sz val="8"/>
            <color indexed="81"/>
            <rFont val="Tahoma"/>
            <family val="2"/>
          </rPr>
          <t>valor monetario relacionado a la unidad definida</t>
        </r>
      </text>
    </comment>
    <comment ref="N13" authorId="0" shapeId="0">
      <text>
        <r>
          <rPr>
            <b/>
            <sz val="8"/>
            <color indexed="81"/>
            <rFont val="Tahoma"/>
            <family val="2"/>
          </rPr>
          <t>La unidad relacionada al precio (como kilogramos, toneladas, pason, etc.)</t>
        </r>
      </text>
    </comment>
    <comment ref="O13" authorId="0" shapeId="0">
      <text>
        <r>
          <rPr>
            <b/>
            <sz val="8"/>
            <color indexed="81"/>
            <rFont val="Tahoma"/>
            <family val="2"/>
          </rPr>
          <t>La cantidad utilizada relacionada a la unidad definida</t>
        </r>
      </text>
    </comment>
    <comment ref="Q13" authorId="0" shapeId="0">
      <text>
        <r>
          <rPr>
            <b/>
            <sz val="8"/>
            <color indexed="81"/>
            <rFont val="Tahoma"/>
            <family val="2"/>
          </rPr>
          <t>salario pagado por un día de trabajo a los empleados</t>
        </r>
      </text>
    </comment>
    <comment ref="R13" authorId="0" shapeId="0">
      <text>
        <r>
          <rPr>
            <b/>
            <sz val="8"/>
            <color indexed="81"/>
            <rFont val="Tahoma"/>
            <family val="2"/>
          </rPr>
          <t>numero total de personas que trabajan en un día</t>
        </r>
      </text>
    </comment>
    <comment ref="S13" authorId="0" shapeId="0">
      <text>
        <r>
          <rPr>
            <b/>
            <sz val="8"/>
            <color indexed="81"/>
            <rFont val="Tahoma"/>
            <family val="2"/>
          </rPr>
          <t>numero total de días necesarios para la actividad</t>
        </r>
      </text>
    </comment>
  </commentList>
</comments>
</file>

<file path=xl/comments4.xml><?xml version="1.0" encoding="utf-8"?>
<comments xmlns="http://schemas.openxmlformats.org/spreadsheetml/2006/main">
  <authors>
    <author>Andrade, Robert Santiago (CIAT)</author>
  </authors>
  <commentList>
    <comment ref="C10" authorId="0" shapeId="0">
      <text>
        <r>
          <rPr>
            <b/>
            <sz val="8"/>
            <color indexed="81"/>
            <rFont val="Tahoma"/>
            <family val="2"/>
          </rPr>
          <t>Refiere a la cantidad de hectáreas que se están reportando para el costo de producción</t>
        </r>
      </text>
    </comment>
    <comment ref="C12" authorId="0" shapeId="0">
      <text>
        <r>
          <rPr>
            <b/>
            <sz val="8"/>
            <color indexed="81"/>
            <rFont val="Tahoma"/>
            <family val="2"/>
          </rPr>
          <t>Detallar todas las actividades relacionadas a la fertilizacion</t>
        </r>
      </text>
    </comment>
    <comment ref="G12" authorId="0" shapeId="0">
      <text>
        <r>
          <rPr>
            <b/>
            <sz val="8"/>
            <color indexed="81"/>
            <rFont val="Tahoma"/>
            <family val="2"/>
          </rPr>
          <t>Incluir los insumos utilizados por actividad</t>
        </r>
      </text>
    </comment>
    <comment ref="L12" authorId="0" shapeId="0">
      <text>
        <r>
          <rPr>
            <b/>
            <sz val="8"/>
            <color indexed="81"/>
            <rFont val="Tahoma"/>
            <family val="2"/>
          </rPr>
          <t>Incluir la maquinaria utilizada por actividad</t>
        </r>
      </text>
    </comment>
    <comment ref="Q12" authorId="0" shapeId="0">
      <text>
        <r>
          <rPr>
            <b/>
            <sz val="8"/>
            <color indexed="81"/>
            <rFont val="Tahoma"/>
            <family val="2"/>
          </rPr>
          <t>Incluir la mano de obra necesaria por actividad</t>
        </r>
      </text>
    </comment>
    <comment ref="U12" authorId="0" shapeId="0">
      <text>
        <r>
          <rPr>
            <b/>
            <sz val="8"/>
            <color indexed="81"/>
            <rFont val="Tahoma"/>
            <family val="2"/>
          </rPr>
          <t>Incluya cualquier observación adicional</t>
        </r>
        <r>
          <rPr>
            <sz val="8"/>
            <color indexed="81"/>
            <rFont val="Tahoma"/>
            <family val="2"/>
          </rPr>
          <t xml:space="preserve">
</t>
        </r>
      </text>
    </comment>
    <comment ref="H13" authorId="0" shapeId="0">
      <text>
        <r>
          <rPr>
            <b/>
            <sz val="8"/>
            <color indexed="81"/>
            <rFont val="Tahoma"/>
            <family val="2"/>
          </rPr>
          <t>valor monetario relacionado a la unidad definida</t>
        </r>
      </text>
    </comment>
    <comment ref="I13" authorId="0" shapeId="0">
      <text>
        <r>
          <rPr>
            <b/>
            <sz val="8"/>
            <color indexed="81"/>
            <rFont val="Tahoma"/>
            <family val="2"/>
          </rPr>
          <t>La unidad relacionada al precio (como kilogramos, toneladas, pason, etc.)</t>
        </r>
      </text>
    </comment>
    <comment ref="J13" authorId="0" shapeId="0">
      <text>
        <r>
          <rPr>
            <b/>
            <sz val="8"/>
            <color indexed="81"/>
            <rFont val="Tahoma"/>
            <family val="2"/>
          </rPr>
          <t>La cantidad utilizada relacionada a la unidad definida</t>
        </r>
      </text>
    </comment>
    <comment ref="M13" authorId="0" shapeId="0">
      <text>
        <r>
          <rPr>
            <b/>
            <sz val="8"/>
            <color indexed="81"/>
            <rFont val="Tahoma"/>
            <family val="2"/>
          </rPr>
          <t>valor monetario relacionado a la unidad definida</t>
        </r>
      </text>
    </comment>
    <comment ref="N13" authorId="0" shapeId="0">
      <text>
        <r>
          <rPr>
            <b/>
            <sz val="8"/>
            <color indexed="81"/>
            <rFont val="Tahoma"/>
            <family val="2"/>
          </rPr>
          <t>La unidad relacionada al precio (como kilogramos, toneladas, pason, etc.)</t>
        </r>
      </text>
    </comment>
    <comment ref="O13" authorId="0" shapeId="0">
      <text>
        <r>
          <rPr>
            <b/>
            <sz val="8"/>
            <color indexed="81"/>
            <rFont val="Tahoma"/>
            <family val="2"/>
          </rPr>
          <t>La cantidad utilizada relacionada a la unidad definida</t>
        </r>
      </text>
    </comment>
    <comment ref="Q13" authorId="0" shapeId="0">
      <text>
        <r>
          <rPr>
            <b/>
            <sz val="8"/>
            <color indexed="81"/>
            <rFont val="Tahoma"/>
            <family val="2"/>
          </rPr>
          <t>salario pagado por un día de trabajo a los empleados</t>
        </r>
      </text>
    </comment>
    <comment ref="R13" authorId="0" shapeId="0">
      <text>
        <r>
          <rPr>
            <b/>
            <sz val="8"/>
            <color indexed="81"/>
            <rFont val="Tahoma"/>
            <family val="2"/>
          </rPr>
          <t>numero total de personas que trabajan en un día</t>
        </r>
      </text>
    </comment>
    <comment ref="S13" authorId="0" shapeId="0">
      <text>
        <r>
          <rPr>
            <b/>
            <sz val="8"/>
            <color indexed="81"/>
            <rFont val="Tahoma"/>
            <family val="2"/>
          </rPr>
          <t>numero total de días necesarios para la actividad</t>
        </r>
      </text>
    </comment>
  </commentList>
</comments>
</file>

<file path=xl/comments5.xml><?xml version="1.0" encoding="utf-8"?>
<comments xmlns="http://schemas.openxmlformats.org/spreadsheetml/2006/main">
  <authors>
    <author>Andrade, Robert Santiago (CIAT)</author>
  </authors>
  <commentList>
    <comment ref="C10" authorId="0" shapeId="0">
      <text>
        <r>
          <rPr>
            <b/>
            <sz val="8"/>
            <color indexed="81"/>
            <rFont val="Tahoma"/>
            <family val="2"/>
          </rPr>
          <t>Refiere a la cantidad de hectáreas que se están reportando para el costo de producción</t>
        </r>
      </text>
    </comment>
    <comment ref="C12" authorId="0" shapeId="0">
      <text>
        <r>
          <rPr>
            <b/>
            <sz val="8"/>
            <color indexed="81"/>
            <rFont val="Tahoma"/>
            <family val="2"/>
          </rPr>
          <t>Detallar todas las actividades relacionadas al riego</t>
        </r>
      </text>
    </comment>
    <comment ref="G12" authorId="0" shapeId="0">
      <text>
        <r>
          <rPr>
            <b/>
            <sz val="8"/>
            <color indexed="81"/>
            <rFont val="Tahoma"/>
            <family val="2"/>
          </rPr>
          <t>Incluir los insumos utilizados por actividad</t>
        </r>
      </text>
    </comment>
    <comment ref="L12" authorId="0" shapeId="0">
      <text>
        <r>
          <rPr>
            <b/>
            <sz val="8"/>
            <color indexed="81"/>
            <rFont val="Tahoma"/>
            <family val="2"/>
          </rPr>
          <t>Incluir la maquinaria utilizada por actividad</t>
        </r>
      </text>
    </comment>
    <comment ref="Q12" authorId="0" shapeId="0">
      <text>
        <r>
          <rPr>
            <b/>
            <sz val="8"/>
            <color indexed="81"/>
            <rFont val="Tahoma"/>
            <family val="2"/>
          </rPr>
          <t>Incluir la mano de obra necesaria por actividad</t>
        </r>
      </text>
    </comment>
    <comment ref="U12" authorId="0" shapeId="0">
      <text>
        <r>
          <rPr>
            <b/>
            <sz val="8"/>
            <color indexed="81"/>
            <rFont val="Tahoma"/>
            <family val="2"/>
          </rPr>
          <t>Incluya cualquier observación adicional</t>
        </r>
        <r>
          <rPr>
            <sz val="8"/>
            <color indexed="81"/>
            <rFont val="Tahoma"/>
            <family val="2"/>
          </rPr>
          <t xml:space="preserve">
</t>
        </r>
      </text>
    </comment>
    <comment ref="H13" authorId="0" shapeId="0">
      <text>
        <r>
          <rPr>
            <b/>
            <sz val="8"/>
            <color indexed="81"/>
            <rFont val="Tahoma"/>
            <family val="2"/>
          </rPr>
          <t>valor monetario relacionado a la unidad definida</t>
        </r>
      </text>
    </comment>
    <comment ref="I13" authorId="0" shapeId="0">
      <text>
        <r>
          <rPr>
            <b/>
            <sz val="8"/>
            <color indexed="81"/>
            <rFont val="Tahoma"/>
            <family val="2"/>
          </rPr>
          <t>La unidad relacionada al precio (como kilogramos, toneladas, pason, etc.)</t>
        </r>
      </text>
    </comment>
    <comment ref="J13" authorId="0" shapeId="0">
      <text>
        <r>
          <rPr>
            <b/>
            <sz val="8"/>
            <color indexed="81"/>
            <rFont val="Tahoma"/>
            <family val="2"/>
          </rPr>
          <t>La cantidad utilizada relacionada a la unidad definida</t>
        </r>
      </text>
    </comment>
    <comment ref="M13" authorId="0" shapeId="0">
      <text>
        <r>
          <rPr>
            <b/>
            <sz val="8"/>
            <color indexed="81"/>
            <rFont val="Tahoma"/>
            <family val="2"/>
          </rPr>
          <t>valor monetario relacionado a la unidad definida</t>
        </r>
      </text>
    </comment>
    <comment ref="N13" authorId="0" shapeId="0">
      <text>
        <r>
          <rPr>
            <b/>
            <sz val="8"/>
            <color indexed="81"/>
            <rFont val="Tahoma"/>
            <family val="2"/>
          </rPr>
          <t>La unidad relacionada al precio (como kilogramos, toneladas, pason, etc.)</t>
        </r>
      </text>
    </comment>
    <comment ref="O13" authorId="0" shapeId="0">
      <text>
        <r>
          <rPr>
            <b/>
            <sz val="8"/>
            <color indexed="81"/>
            <rFont val="Tahoma"/>
            <family val="2"/>
          </rPr>
          <t>La cantidad utilizada relacionada a la unidad definida</t>
        </r>
      </text>
    </comment>
    <comment ref="Q13" authorId="0" shapeId="0">
      <text>
        <r>
          <rPr>
            <b/>
            <sz val="8"/>
            <color indexed="81"/>
            <rFont val="Tahoma"/>
            <family val="2"/>
          </rPr>
          <t>salario pagado por un día de trabajo a los empleados</t>
        </r>
      </text>
    </comment>
    <comment ref="R13" authorId="0" shapeId="0">
      <text>
        <r>
          <rPr>
            <b/>
            <sz val="8"/>
            <color indexed="81"/>
            <rFont val="Tahoma"/>
            <family val="2"/>
          </rPr>
          <t>numero total de personas que trabajan en un día</t>
        </r>
      </text>
    </comment>
    <comment ref="S13" authorId="0" shapeId="0">
      <text>
        <r>
          <rPr>
            <b/>
            <sz val="8"/>
            <color indexed="81"/>
            <rFont val="Tahoma"/>
            <family val="2"/>
          </rPr>
          <t>numero total de días necesarios para la actividad</t>
        </r>
      </text>
    </comment>
  </commentList>
</comments>
</file>

<file path=xl/comments6.xml><?xml version="1.0" encoding="utf-8"?>
<comments xmlns="http://schemas.openxmlformats.org/spreadsheetml/2006/main">
  <authors>
    <author>Andrade, Robert Santiago (CIAT)</author>
  </authors>
  <commentList>
    <comment ref="C10" authorId="0" shapeId="0">
      <text>
        <r>
          <rPr>
            <b/>
            <sz val="8"/>
            <color indexed="81"/>
            <rFont val="Tahoma"/>
            <family val="2"/>
          </rPr>
          <t>Refiere a la cantidad de hectáreas que se están reportando para el costo de producción</t>
        </r>
      </text>
    </comment>
    <comment ref="C12" authorId="0" shapeId="0">
      <text>
        <r>
          <rPr>
            <b/>
            <sz val="8"/>
            <color indexed="81"/>
            <rFont val="Tahoma"/>
            <family val="2"/>
          </rPr>
          <t>Detallar todas las actividades relacionadas al manejo fitosanitario</t>
        </r>
      </text>
    </comment>
    <comment ref="G12" authorId="0" shapeId="0">
      <text>
        <r>
          <rPr>
            <b/>
            <sz val="8"/>
            <color indexed="81"/>
            <rFont val="Tahoma"/>
            <family val="2"/>
          </rPr>
          <t>Incluir los insumos utilizados por actividad</t>
        </r>
      </text>
    </comment>
    <comment ref="L12" authorId="0" shapeId="0">
      <text>
        <r>
          <rPr>
            <b/>
            <sz val="8"/>
            <color indexed="81"/>
            <rFont val="Tahoma"/>
            <family val="2"/>
          </rPr>
          <t>Incluir la maquinaria utilizada por actividad</t>
        </r>
      </text>
    </comment>
    <comment ref="Q12" authorId="0" shapeId="0">
      <text>
        <r>
          <rPr>
            <b/>
            <sz val="8"/>
            <color indexed="81"/>
            <rFont val="Tahoma"/>
            <family val="2"/>
          </rPr>
          <t>Incluir la mano de obra necesaria por actividad</t>
        </r>
      </text>
    </comment>
    <comment ref="U12" authorId="0" shapeId="0">
      <text>
        <r>
          <rPr>
            <b/>
            <sz val="8"/>
            <color indexed="81"/>
            <rFont val="Tahoma"/>
            <family val="2"/>
          </rPr>
          <t>Incluya cualquier observación adicional</t>
        </r>
        <r>
          <rPr>
            <sz val="8"/>
            <color indexed="81"/>
            <rFont val="Tahoma"/>
            <family val="2"/>
          </rPr>
          <t xml:space="preserve">
</t>
        </r>
      </text>
    </comment>
    <comment ref="H13" authorId="0" shapeId="0">
      <text>
        <r>
          <rPr>
            <b/>
            <sz val="8"/>
            <color indexed="81"/>
            <rFont val="Tahoma"/>
            <family val="2"/>
          </rPr>
          <t>valor monetario relacionado a la unidad definida</t>
        </r>
      </text>
    </comment>
    <comment ref="I13" authorId="0" shapeId="0">
      <text>
        <r>
          <rPr>
            <b/>
            <sz val="8"/>
            <color indexed="81"/>
            <rFont val="Tahoma"/>
            <family val="2"/>
          </rPr>
          <t>La unidad relacionada al precio (como kilogramos, toneladas, pason, etc.)</t>
        </r>
      </text>
    </comment>
    <comment ref="J13" authorId="0" shapeId="0">
      <text>
        <r>
          <rPr>
            <b/>
            <sz val="8"/>
            <color indexed="81"/>
            <rFont val="Tahoma"/>
            <family val="2"/>
          </rPr>
          <t>La cantidad utilizada relacionada a la unidad definida</t>
        </r>
      </text>
    </comment>
    <comment ref="M13" authorId="0" shapeId="0">
      <text>
        <r>
          <rPr>
            <b/>
            <sz val="8"/>
            <color indexed="81"/>
            <rFont val="Tahoma"/>
            <family val="2"/>
          </rPr>
          <t>valor monetario relacionado a la unidad definida</t>
        </r>
      </text>
    </comment>
    <comment ref="N13" authorId="0" shapeId="0">
      <text>
        <r>
          <rPr>
            <b/>
            <sz val="8"/>
            <color indexed="81"/>
            <rFont val="Tahoma"/>
            <family val="2"/>
          </rPr>
          <t>La unidad relacionada al precio (como kilogramos, toneladas, pason, etc.)</t>
        </r>
      </text>
    </comment>
    <comment ref="O13" authorId="0" shapeId="0">
      <text>
        <r>
          <rPr>
            <b/>
            <sz val="8"/>
            <color indexed="81"/>
            <rFont val="Tahoma"/>
            <family val="2"/>
          </rPr>
          <t>La cantidad utilizada relacionada a la unidad definida</t>
        </r>
      </text>
    </comment>
    <comment ref="Q13" authorId="0" shapeId="0">
      <text>
        <r>
          <rPr>
            <b/>
            <sz val="8"/>
            <color indexed="81"/>
            <rFont val="Tahoma"/>
            <family val="2"/>
          </rPr>
          <t>salario pagado por un día de trabajo a los empleados</t>
        </r>
      </text>
    </comment>
    <comment ref="R13" authorId="0" shapeId="0">
      <text>
        <r>
          <rPr>
            <b/>
            <sz val="8"/>
            <color indexed="81"/>
            <rFont val="Tahoma"/>
            <family val="2"/>
          </rPr>
          <t>numero total de personas que trabajan en un día</t>
        </r>
      </text>
    </comment>
    <comment ref="S13" authorId="0" shapeId="0">
      <text>
        <r>
          <rPr>
            <b/>
            <sz val="8"/>
            <color indexed="81"/>
            <rFont val="Tahoma"/>
            <family val="2"/>
          </rPr>
          <t>numero total de días necesarios para la actividad</t>
        </r>
      </text>
    </comment>
  </commentList>
</comments>
</file>

<file path=xl/comments7.xml><?xml version="1.0" encoding="utf-8"?>
<comments xmlns="http://schemas.openxmlformats.org/spreadsheetml/2006/main">
  <authors>
    <author>Andrade, Robert Santiago (CIAT)</author>
  </authors>
  <commentList>
    <comment ref="C10" authorId="0" shapeId="0">
      <text>
        <r>
          <rPr>
            <b/>
            <sz val="8"/>
            <color indexed="81"/>
            <rFont val="Tahoma"/>
            <family val="2"/>
          </rPr>
          <t>Refiere a la cantidad de hectáreas que se están reportando para el costo de producción</t>
        </r>
      </text>
    </comment>
    <comment ref="C12" authorId="0" shapeId="0">
      <text>
        <r>
          <rPr>
            <b/>
            <sz val="8"/>
            <color indexed="81"/>
            <rFont val="Tahoma"/>
            <family val="2"/>
          </rPr>
          <t>Detallar todas las actividades relacionadas a la cosecha</t>
        </r>
      </text>
    </comment>
    <comment ref="G12" authorId="0" shapeId="0">
      <text>
        <r>
          <rPr>
            <b/>
            <sz val="8"/>
            <color indexed="81"/>
            <rFont val="Tahoma"/>
            <family val="2"/>
          </rPr>
          <t>Incluir los insumos utilizados por actividad</t>
        </r>
      </text>
    </comment>
    <comment ref="L12" authorId="0" shapeId="0">
      <text>
        <r>
          <rPr>
            <b/>
            <sz val="8"/>
            <color indexed="81"/>
            <rFont val="Tahoma"/>
            <family val="2"/>
          </rPr>
          <t>Incluir la maquinaria utilizada por actividad</t>
        </r>
      </text>
    </comment>
    <comment ref="Q12" authorId="0" shapeId="0">
      <text>
        <r>
          <rPr>
            <b/>
            <sz val="8"/>
            <color indexed="81"/>
            <rFont val="Tahoma"/>
            <family val="2"/>
          </rPr>
          <t>Incluir la mano de obra necesaria por actividad</t>
        </r>
      </text>
    </comment>
    <comment ref="U12" authorId="0" shapeId="0">
      <text>
        <r>
          <rPr>
            <b/>
            <sz val="8"/>
            <color indexed="81"/>
            <rFont val="Tahoma"/>
            <family val="2"/>
          </rPr>
          <t>Incluya cualquier observación adicional</t>
        </r>
        <r>
          <rPr>
            <sz val="8"/>
            <color indexed="81"/>
            <rFont val="Tahoma"/>
            <family val="2"/>
          </rPr>
          <t xml:space="preserve">
</t>
        </r>
      </text>
    </comment>
    <comment ref="H13" authorId="0" shapeId="0">
      <text>
        <r>
          <rPr>
            <b/>
            <sz val="8"/>
            <color indexed="81"/>
            <rFont val="Tahoma"/>
            <family val="2"/>
          </rPr>
          <t>valor monetario relacionado a la unidad definida</t>
        </r>
      </text>
    </comment>
    <comment ref="I13" authorId="0" shapeId="0">
      <text>
        <r>
          <rPr>
            <b/>
            <sz val="8"/>
            <color indexed="81"/>
            <rFont val="Tahoma"/>
            <family val="2"/>
          </rPr>
          <t>La unidad relacionada al precio (como kilogramos, toneladas, pason, etc.)</t>
        </r>
      </text>
    </comment>
    <comment ref="J13" authorId="0" shapeId="0">
      <text>
        <r>
          <rPr>
            <b/>
            <sz val="8"/>
            <color indexed="81"/>
            <rFont val="Tahoma"/>
            <family val="2"/>
          </rPr>
          <t>La cantidad utilizada relacionada a la unidad definida</t>
        </r>
      </text>
    </comment>
    <comment ref="M13" authorId="0" shapeId="0">
      <text>
        <r>
          <rPr>
            <b/>
            <sz val="8"/>
            <color indexed="81"/>
            <rFont val="Tahoma"/>
            <family val="2"/>
          </rPr>
          <t>valor monetario relacionado a la unidad definida</t>
        </r>
      </text>
    </comment>
    <comment ref="N13" authorId="0" shapeId="0">
      <text>
        <r>
          <rPr>
            <b/>
            <sz val="8"/>
            <color indexed="81"/>
            <rFont val="Tahoma"/>
            <family val="2"/>
          </rPr>
          <t>La unidad relacionada al precio (como kilogramos, toneladas, pason, etc.)</t>
        </r>
      </text>
    </comment>
    <comment ref="O13" authorId="0" shapeId="0">
      <text>
        <r>
          <rPr>
            <b/>
            <sz val="8"/>
            <color indexed="81"/>
            <rFont val="Tahoma"/>
            <family val="2"/>
          </rPr>
          <t>La cantidad utilizada relacionada a la unidad definida</t>
        </r>
      </text>
    </comment>
    <comment ref="Q13" authorId="0" shapeId="0">
      <text>
        <r>
          <rPr>
            <b/>
            <sz val="8"/>
            <color indexed="81"/>
            <rFont val="Tahoma"/>
            <family val="2"/>
          </rPr>
          <t>salario pagado por un día de trabajo a los empleados</t>
        </r>
      </text>
    </comment>
    <comment ref="R13" authorId="0" shapeId="0">
      <text>
        <r>
          <rPr>
            <b/>
            <sz val="8"/>
            <color indexed="81"/>
            <rFont val="Tahoma"/>
            <family val="2"/>
          </rPr>
          <t>numero total de personas que trabajan en un día</t>
        </r>
      </text>
    </comment>
    <comment ref="S13" authorId="0" shapeId="0">
      <text>
        <r>
          <rPr>
            <b/>
            <sz val="8"/>
            <color indexed="81"/>
            <rFont val="Tahoma"/>
            <family val="2"/>
          </rPr>
          <t>numero total de días necesarios para la actividad</t>
        </r>
      </text>
    </comment>
  </commentList>
</comments>
</file>

<file path=xl/comments8.xml><?xml version="1.0" encoding="utf-8"?>
<comments xmlns="http://schemas.openxmlformats.org/spreadsheetml/2006/main">
  <authors>
    <author>Andrade, Robert Santiago (CIAT)</author>
  </authors>
  <commentList>
    <comment ref="C13" authorId="0" shapeId="0">
      <text>
        <r>
          <rPr>
            <b/>
            <sz val="8"/>
            <color indexed="81"/>
            <rFont val="Tahoma"/>
            <family val="2"/>
          </rPr>
          <t>Detallar todas las actividades relacionadas a la preparación de la tierra</t>
        </r>
      </text>
    </comment>
    <comment ref="G13" authorId="0" shapeId="0">
      <text>
        <r>
          <rPr>
            <b/>
            <sz val="8"/>
            <color indexed="81"/>
            <rFont val="Tahoma"/>
            <family val="2"/>
          </rPr>
          <t>Incluir los insumos utilizados por actividad</t>
        </r>
      </text>
    </comment>
    <comment ref="L13" authorId="0" shapeId="0">
      <text>
        <r>
          <rPr>
            <b/>
            <sz val="8"/>
            <color indexed="81"/>
            <rFont val="Tahoma"/>
            <family val="2"/>
          </rPr>
          <t>Incluir la maquinaria utilizada por actividad</t>
        </r>
      </text>
    </comment>
    <comment ref="Q13" authorId="0" shapeId="0">
      <text>
        <r>
          <rPr>
            <b/>
            <sz val="8"/>
            <color indexed="81"/>
            <rFont val="Tahoma"/>
            <family val="2"/>
          </rPr>
          <t>Incluir la mano de obra necesaria por actividad</t>
        </r>
      </text>
    </comment>
    <comment ref="U13" authorId="0" shapeId="0">
      <text>
        <r>
          <rPr>
            <b/>
            <sz val="8"/>
            <color indexed="81"/>
            <rFont val="Tahoma"/>
            <family val="2"/>
          </rPr>
          <t>Incluya cualquier observación adicional</t>
        </r>
        <r>
          <rPr>
            <sz val="8"/>
            <color indexed="81"/>
            <rFont val="Tahoma"/>
            <family val="2"/>
          </rPr>
          <t xml:space="preserve">
</t>
        </r>
      </text>
    </comment>
    <comment ref="H14" authorId="0" shapeId="0">
      <text>
        <r>
          <rPr>
            <b/>
            <sz val="8"/>
            <color indexed="81"/>
            <rFont val="Tahoma"/>
            <family val="2"/>
          </rPr>
          <t>valor monetario relacionado a la unidad definida</t>
        </r>
      </text>
    </comment>
    <comment ref="I14" authorId="0" shapeId="0">
      <text>
        <r>
          <rPr>
            <b/>
            <sz val="8"/>
            <color indexed="81"/>
            <rFont val="Tahoma"/>
            <family val="2"/>
          </rPr>
          <t>La unidad relacionada al precio (como kilogramos, toneladas, pason, etc.)</t>
        </r>
      </text>
    </comment>
    <comment ref="J14" authorId="0" shapeId="0">
      <text>
        <r>
          <rPr>
            <b/>
            <sz val="8"/>
            <color indexed="81"/>
            <rFont val="Tahoma"/>
            <family val="2"/>
          </rPr>
          <t>La cantidad utilizada relacionada a la unidad definida</t>
        </r>
      </text>
    </comment>
    <comment ref="M14" authorId="0" shapeId="0">
      <text>
        <r>
          <rPr>
            <b/>
            <sz val="8"/>
            <color indexed="81"/>
            <rFont val="Tahoma"/>
            <family val="2"/>
          </rPr>
          <t>valor monetario relacionado a la unidad definida</t>
        </r>
      </text>
    </comment>
    <comment ref="N14" authorId="0" shapeId="0">
      <text>
        <r>
          <rPr>
            <b/>
            <sz val="8"/>
            <color indexed="81"/>
            <rFont val="Tahoma"/>
            <family val="2"/>
          </rPr>
          <t>La unidad relacionada al precio (como kilogramos, toneladas, pason, etc.)</t>
        </r>
      </text>
    </comment>
    <comment ref="O14" authorId="0" shapeId="0">
      <text>
        <r>
          <rPr>
            <b/>
            <sz val="8"/>
            <color indexed="81"/>
            <rFont val="Tahoma"/>
            <family val="2"/>
          </rPr>
          <t>La cantidad utilizada relacionada a la unidad definida</t>
        </r>
      </text>
    </comment>
    <comment ref="Q14" authorId="0" shapeId="0">
      <text>
        <r>
          <rPr>
            <b/>
            <sz val="8"/>
            <color indexed="81"/>
            <rFont val="Tahoma"/>
            <family val="2"/>
          </rPr>
          <t>salario pagado por un día de trabajo a los empleados</t>
        </r>
      </text>
    </comment>
    <comment ref="R14" authorId="0" shapeId="0">
      <text>
        <r>
          <rPr>
            <b/>
            <sz val="8"/>
            <color indexed="81"/>
            <rFont val="Tahoma"/>
            <family val="2"/>
          </rPr>
          <t>numero total de personas que trabajan en un día</t>
        </r>
      </text>
    </comment>
    <comment ref="S14" authorId="0" shapeId="0">
      <text>
        <r>
          <rPr>
            <b/>
            <sz val="8"/>
            <color indexed="81"/>
            <rFont val="Tahoma"/>
            <family val="2"/>
          </rPr>
          <t>numero total de días necesarios para la actividad</t>
        </r>
      </text>
    </comment>
  </commentList>
</comments>
</file>

<file path=xl/comments9.xml><?xml version="1.0" encoding="utf-8"?>
<comments xmlns="http://schemas.openxmlformats.org/spreadsheetml/2006/main">
  <authors>
    <author>Andrade, Robert Santiago (CIAT)</author>
  </authors>
  <commentList>
    <comment ref="C13" authorId="0" shapeId="0">
      <text>
        <r>
          <rPr>
            <b/>
            <sz val="8"/>
            <color indexed="81"/>
            <rFont val="Tahoma"/>
            <family val="2"/>
          </rPr>
          <t>Detallar todas las actividades relacionadas a la preparación de la tierra</t>
        </r>
      </text>
    </comment>
    <comment ref="G13" authorId="0" shapeId="0">
      <text>
        <r>
          <rPr>
            <b/>
            <sz val="8"/>
            <color indexed="81"/>
            <rFont val="Tahoma"/>
            <family val="2"/>
          </rPr>
          <t>Incluir los insumos utilizados por actividad</t>
        </r>
      </text>
    </comment>
    <comment ref="I13" authorId="0" shapeId="0">
      <text>
        <r>
          <rPr>
            <b/>
            <sz val="8"/>
            <color indexed="81"/>
            <rFont val="Tahoma"/>
            <family val="2"/>
          </rPr>
          <t>Incluya cualquier observación adicional</t>
        </r>
        <r>
          <rPr>
            <sz val="8"/>
            <color indexed="81"/>
            <rFont val="Tahoma"/>
            <family val="2"/>
          </rPr>
          <t xml:space="preserve">
</t>
        </r>
      </text>
    </comment>
  </commentList>
</comments>
</file>

<file path=xl/sharedStrings.xml><?xml version="1.0" encoding="utf-8"?>
<sst xmlns="http://schemas.openxmlformats.org/spreadsheetml/2006/main" count="516" uniqueCount="225">
  <si>
    <t>Seleccione las categorías del costo de producción para llenar la información necesaria</t>
  </si>
  <si>
    <t xml:space="preserve">Nombre del Usuario:  </t>
  </si>
  <si>
    <t xml:space="preserve">Fecha:  </t>
  </si>
  <si>
    <t>Información Básica</t>
  </si>
  <si>
    <t xml:space="preserve">Correo Electrónico:  </t>
  </si>
  <si>
    <t>Instrucciones para completar el costo de producción</t>
  </si>
  <si>
    <t>Actividad</t>
  </si>
  <si>
    <t>Mes</t>
  </si>
  <si>
    <t>Tipo de Insumo</t>
  </si>
  <si>
    <t>Precio</t>
  </si>
  <si>
    <t>Unidad</t>
  </si>
  <si>
    <t>Cantidad Utilizada</t>
  </si>
  <si>
    <t>Subtotal Insumos</t>
  </si>
  <si>
    <t>Año</t>
  </si>
  <si>
    <t>Tipo de Maquinaria</t>
  </si>
  <si>
    <t>Insumos</t>
  </si>
  <si>
    <t>Maquinaria</t>
  </si>
  <si>
    <t>Mano de Obra</t>
  </si>
  <si>
    <t>Subtotal Maquinaria</t>
  </si>
  <si>
    <t>Subtotal Mano de Obra</t>
  </si>
  <si>
    <t>Costo total de la siembra</t>
  </si>
  <si>
    <t>Observaciones/Comentarios</t>
  </si>
  <si>
    <t>Precio por día</t>
  </si>
  <si>
    <t># Personas por día</t>
  </si>
  <si>
    <t># Total de días</t>
  </si>
  <si>
    <t>Costo total preparación del terreno</t>
  </si>
  <si>
    <t>Costo total de la fertilización</t>
  </si>
  <si>
    <t>Costo total del riego</t>
  </si>
  <si>
    <t>Costo total del manejo fitosanitario</t>
  </si>
  <si>
    <t>Costo total de la cosecha</t>
  </si>
  <si>
    <t>Costo total de la post-cosecha</t>
  </si>
  <si>
    <t>Costo por hectárea de la post-cosecha</t>
  </si>
  <si>
    <t xml:space="preserve">Este modulo se relaciona indirectamente al costo. Aqui debe registrase la cantidad producida para poder utilizarla en las estimaciones de costo total, por hectarea y por tonelada. </t>
  </si>
  <si>
    <t>Costo por tonelada de la post-cosecha</t>
  </si>
  <si>
    <t>Precio del cultivo del arroz</t>
  </si>
  <si>
    <t>Tipo de cambio</t>
  </si>
  <si>
    <t>Costo de produccion</t>
  </si>
  <si>
    <t>Total</t>
  </si>
  <si>
    <t>Por hectarea</t>
  </si>
  <si>
    <t>Por tonelada</t>
  </si>
  <si>
    <t>Costo de produccion por actividad</t>
  </si>
  <si>
    <t>Adecuacion del terreno</t>
  </si>
  <si>
    <t>Siembra</t>
  </si>
  <si>
    <t>Fertilizacion</t>
  </si>
  <si>
    <t>Riego</t>
  </si>
  <si>
    <t>Manejo fitosanitario</t>
  </si>
  <si>
    <t>Cosecha</t>
  </si>
  <si>
    <t>Post-Cosecha</t>
  </si>
  <si>
    <t>Valor monetario</t>
  </si>
  <si>
    <t>Porcentaje del costo</t>
  </si>
  <si>
    <t>Costo de produccion por categoria</t>
  </si>
  <si>
    <t>Mano de obra</t>
  </si>
  <si>
    <t>Costo de produccion temporal</t>
  </si>
  <si>
    <t>Enero</t>
  </si>
  <si>
    <t xml:space="preserve">Febrero </t>
  </si>
  <si>
    <t>Marzo</t>
  </si>
  <si>
    <t>Abril</t>
  </si>
  <si>
    <t>Mayo</t>
  </si>
  <si>
    <t>Junio</t>
  </si>
  <si>
    <t>Julio</t>
  </si>
  <si>
    <t>Agosto</t>
  </si>
  <si>
    <t>Septiembre</t>
  </si>
  <si>
    <t>Octubre</t>
  </si>
  <si>
    <t>Noviembre</t>
  </si>
  <si>
    <t>Sub-Total</t>
  </si>
  <si>
    <t xml:space="preserve">Sistema de produccion:  </t>
  </si>
  <si>
    <t xml:space="preserve">En esta hoja de cálculo el costo de producción representa el valor monetario que los productores incurren para producir arroz. Cada una de las hojas de cálculo contiene información específica sobre un número de actividades requeridas para la producción. El costo de producción está dividido en siete actividades principales (adecuación del terreno, siembra, fertilización, riego, manejo fitosanitario, cosecha y post-cosecha). Adicionalmente, hay una hoja de cálculo que resume la información del total de la producción. Al final la información se resume en dos hojas de cálculo que presentan los resultados en moneda local y en dólares. </t>
  </si>
  <si>
    <t>El procedimiento para llenar las hojas de cálculo es similar entre las actividades.  En cada hoja se debe determinar inicialmente la superficie sobre la cual se está realizando el cálculo del costo de producción. La estructura de cada hoja de cálculo incluye tres secciones (a) insumos, (b) maquinaria y (c) mano de obra. Para cada una de estas secciones hay varios componentes  que se deben llenar: (i) el nombre del insumo/maquinaria, (ii) el precio correspondiente a la unidad de medida y (iii) la cantidad utilizada. Las hojas automáticamente calculan el costo parcial por actividad y total. Las hojas de resultados son actualizadas continuamente con el ingreso de información.</t>
  </si>
  <si>
    <t>Día</t>
  </si>
  <si>
    <t>La adecuación del terreno son aquellas labores de laboreo. La adecuación del terreno favorece el riego y drenaje del agua, mejora el paso del oxígeno, nivela el terreno y prepara las condiciones iniciales del cultivo. Algunas de las actividades usuales en el cultivo son la nivelación, la incorporación de residuos, el fangueo, la construcción de taipas (muros o bordes), entre otras.</t>
  </si>
  <si>
    <t>Numero de hectáreas/manzanas plantadas:</t>
  </si>
  <si>
    <t>defina (ha/mz)</t>
  </si>
  <si>
    <t>ha</t>
  </si>
  <si>
    <t>Esta actividad se refiere a la acción de colocar semillas o plantulas de arroz  en un terreno preparado para ello, ademas incluye las actividades necesarias para establecer un semillero si ese fuese el caso y se fueran a transplantar plantulas. Algunas de las formas de siembra son el voleo, a mano, con maquinaria, con avión, sembradora (siembra directa), transponte u otras. Es importante determinar la semilla utilizada además de la maquinaria utilizada. Los insumos insumos que se hayan utilizado para el cuidado de la semilla están en el modulo fitosanitario, la fertilizacion también. Solo se dede incluir lo relacionado con la siembra y la operación de siembre.</t>
  </si>
  <si>
    <t>Es la suplementación al suelo y plantas de nutrimentos por medio del uso de fertilizantes orgánicos e inorgánicos, en pre siembra y post siembra. Incluso deben incluirse las actividades de fertilizacion realizadas para el semillero en caso que hubiese sido necesario.</t>
  </si>
  <si>
    <t>Costo por hectárea/manzana de la adecuación del terreno</t>
  </si>
  <si>
    <t>Costo por hectárea/manzana de la siembra</t>
  </si>
  <si>
    <t>Costo por hectárea/manzana de la fertilización</t>
  </si>
  <si>
    <t>La actividad de irrigacion es la accion de proporcionar agua a la plantacion. Esta actividad es una de las mas importantes y complejas por que en varias ocasiones el uso de agua no tiene un valor. En este caso esperamos que se determine el valor monetario de la cantidad de agua utilizada. Algunos ejemplos son la lamina de agua, el 1re riego o el 2do riego permanenete. Aplica para cultivos de arroz manejado con lámina de agua permanente o intermitente, o con mojes alternos sin lámina de agua, con agua suministrada desde distritos de riego, ríos, reservorios u otras fuentes superficiales o de aguas subterránea extraídas por bombeo.</t>
  </si>
  <si>
    <t>La actividad de manejo fitosanitario  consiste en aquellas medidas de prevención o control de plagas (malezas, enfermedades, insectos, ácaros, vertebrados plaga u otras, desde pre siembra hasta cosecha. Es decir toda actividad relativa a la prevencion y curacion de las plantas. Por ejemplo, herbicidas pre-emergentes o post-emergentes, proteccion de la espiga o tratamiento de la semilla. Todo lo relacionado a herbicidas, pesticidas y funguicidas deberia incluirse junto con el nombre completo del producto utilizado.</t>
  </si>
  <si>
    <t xml:space="preserve">Consiste en la recolecta manual o mecanizada de granos de arroz paddy (cáscara o palay), una vez finalizada la etapa de cultivo. En este caso se deben incorporar la maquinaria o mano de obra necesaria para la cosecha. </t>
  </si>
  <si>
    <t>Area y producto cosechado</t>
  </si>
  <si>
    <t>Costo por hectárea/manzanas del riego</t>
  </si>
  <si>
    <t>Costo por hectárea/manzanas del manejo fitosanitario</t>
  </si>
  <si>
    <t>Costo por hectárea/manzanas de la cosecha</t>
  </si>
  <si>
    <t xml:space="preserve">Numero de hectáreas/manzanas plantadas   </t>
  </si>
  <si>
    <t xml:space="preserve">Cantidad total producida en toneladas (seco  al 12% de humedad y limpio)  </t>
  </si>
  <si>
    <t>Cantidad total producida en toneladas (paddy, cáscara o palay humedo)</t>
  </si>
  <si>
    <t>Las actividades de post-cosecha se refieren al proceso de secado y acondicionamiento a nivel de finca, transporte hasta la planta de procesamiento (molino) y transporte, trillado o toda actividad necesaria para transformar la produccion paddy en grano listo para la venta. En esta actividad el costo se calcula por hectarea/manzana pero de preferencia se utiliza el costo por tonelada ya que esta relacionado al rendimiento.</t>
  </si>
  <si>
    <t xml:space="preserve">Rendimiento  en paddy (tons/ha) o (tons/mz)   </t>
  </si>
  <si>
    <t xml:space="preserve">Rendimiento en seco (tons/ha) o (tons/mz)   </t>
  </si>
  <si>
    <t>Numero de toneladas producidas seco:</t>
  </si>
  <si>
    <t>Diciembre</t>
  </si>
  <si>
    <t>Margen de ganancia</t>
  </si>
  <si>
    <t xml:space="preserve">Institución/Empresa/Finca:  </t>
  </si>
  <si>
    <t xml:space="preserve">País/Region/Municipio:  </t>
  </si>
  <si>
    <t>Derechos de Autor©2018 CIAT. Algunos derechos reservados</t>
  </si>
  <si>
    <t>Copyright ©2018 CIAT. Some rights reserved</t>
  </si>
  <si>
    <t>Esta herramienta y sus datos, información y/o contenido están bajo la licencia</t>
  </si>
  <si>
    <r>
      <t>Dicha licencia permite que usted use, copie, redistribuya y transforme la herramienta, siempre y cuando reconozca los derechos de autor e incluya la citación que se estipula a continuación y no use el material comercialmente. La descripción completa de los términos de la licencia se encuentra en</t>
    </r>
    <r>
      <rPr>
        <u/>
        <sz val="8"/>
        <color rgb="FF0070C0"/>
        <rFont val="Calibri"/>
        <family val="2"/>
        <scheme val="minor"/>
      </rPr>
      <t xml:space="preserve"> https://creativecommons.org/licenses/by-nc/4.0/ </t>
    </r>
  </si>
  <si>
    <t xml:space="preserve">La citación correcta de esta herramienta es: </t>
  </si>
  <si>
    <t>Andrade, R., E. Graterol y M. Orrego. 2018. Costo de Produccion del Arroz CIAT-FLAR v3. DOI: pending</t>
  </si>
  <si>
    <t>Creative Commons Reconocimiento NoComercial 4.0 International (CC-BY-NC 4.0).</t>
  </si>
  <si>
    <t>mz</t>
  </si>
  <si>
    <t>Numero de hectareas/manzanas plantadas</t>
  </si>
  <si>
    <t>ton</t>
  </si>
  <si>
    <t>$/ton</t>
  </si>
  <si>
    <t>Estos costos se refieren ha aquellas actividades que no se relacionan directamente con las diferentes actividades productivas para producir arroz. Es decir son aquellos costos indirectamente relacionados a la actividad productiva, por ejemplo el pago por arriendo de la tierra, pagos financieros, gastos generales de administracion, o toda otra clase de costo fijo que no se relacione con la produccion del arroz.</t>
  </si>
  <si>
    <t>Costos Indirectos</t>
  </si>
  <si>
    <t>Valor Monetario</t>
  </si>
  <si>
    <t>Descripcion del costo indirecto</t>
  </si>
  <si>
    <t>Costos indirectos totales</t>
  </si>
  <si>
    <t>Costos indirectos por hectárea</t>
  </si>
  <si>
    <t>Costos indirectos por tonelada</t>
  </si>
  <si>
    <t>Costos indirectos</t>
  </si>
  <si>
    <t>Rendimiento Mínimo</t>
  </si>
  <si>
    <t>Diego Armando Marín Salazar</t>
  </si>
  <si>
    <t xml:space="preserve">Brasil/Rio Grande do Sul/ </t>
  </si>
  <si>
    <t>d.marin@cgiar.org</t>
  </si>
  <si>
    <t>Instituto Rio Grandense do Arroz</t>
  </si>
  <si>
    <t>26-agosto-2019</t>
  </si>
  <si>
    <t>Costo de la tierra del cultivo (R$/ha)</t>
  </si>
  <si>
    <t xml:space="preserve"> Terra.arrendada(3.1)+Terra.própria(3.2)</t>
  </si>
  <si>
    <t>CUSTO DA ÁGUA PONDERADO</t>
  </si>
  <si>
    <t xml:space="preserve"> ÁGUA</t>
  </si>
  <si>
    <t>Hora</t>
  </si>
  <si>
    <t xml:space="preserve"> DESMONTE DE TAIPAS (R$/ha)</t>
  </si>
  <si>
    <t>ARADO DE AIVECA (7 aivecas) E TRATOR DE 120 CV-costo por ha</t>
  </si>
  <si>
    <t>DISCAGEM (GRADAGEM)</t>
  </si>
  <si>
    <t xml:space="preserve"> GRADE ARADORA (24discos) E TRATOR 120 CV R$/hora</t>
  </si>
  <si>
    <t>GRADE NIVELADORA (48discos) E TRATOR 120 CV. R$/hora</t>
  </si>
  <si>
    <t>GRADE NIVELADORA (36discos) E TRATOR DE 80-90 CV.  R$/hora</t>
  </si>
  <si>
    <t>APLAINAMENTO (CORREÇÃO DO MICRO-RELEVO)</t>
  </si>
  <si>
    <t>niveladora de solo (4 lâminas) e trator 120 CV. R$/ha</t>
  </si>
  <si>
    <t>DRENAGEM</t>
  </si>
  <si>
    <t xml:space="preserve"> Custo-hora do trator de 80-90 CV</t>
  </si>
  <si>
    <t xml:space="preserve">braço valetador </t>
  </si>
  <si>
    <t xml:space="preserve"> Custo-hora da valetadeira rotativa</t>
  </si>
  <si>
    <t>MANUTENÇÃO DOS DRENOS (100 m/ha)</t>
  </si>
  <si>
    <t>ADUBO DE BASE E DE COBERTURA</t>
  </si>
  <si>
    <t>Kilo</t>
  </si>
  <si>
    <t xml:space="preserve"> ADUBO DE BASE (05-20-30) (R$/ha)</t>
  </si>
  <si>
    <t>ADUBO DE COBERTURA- URÉIA (46-00-00)</t>
  </si>
  <si>
    <t>Saco</t>
  </si>
  <si>
    <t>SEMENTE CERTIFICADA (56.5% del área)</t>
  </si>
  <si>
    <t xml:space="preserve"> OUTRAS SEMENTES CERTIFICADAS (24.38% del área)</t>
  </si>
  <si>
    <t>SEMENTE CL CERTIFICADA  CLEARFIELD(saco de 40 kg)</t>
  </si>
  <si>
    <t>SEMENTES CERTIFICADAS (saco de 40 kg)</t>
  </si>
  <si>
    <t xml:space="preserve"> SEMENTE CLEARFIELD PRÓPRIA  (saco de 40 kg)</t>
  </si>
  <si>
    <t xml:space="preserve"> SEMENTE CLEARFIELD PRÓPRIA (24.73 del área)</t>
  </si>
  <si>
    <t>OUTRAS SEMENTES PRÓPRIAS (32.74 del área sembrada</t>
  </si>
  <si>
    <t>OUTRAS SEMENTES PRÓPRIAS (saco de 40 kg)</t>
  </si>
  <si>
    <t>DISTRIBUIÇÃO EM LINHA (operação única)</t>
  </si>
  <si>
    <t>HORA DOS EQUIPAMENTOS (trator+implemento)</t>
  </si>
  <si>
    <t>EQUIPAMENTO (trator+rolo)</t>
  </si>
  <si>
    <t>ROLAGEM (rodando) (área afectada 28.7%)</t>
  </si>
  <si>
    <t>irrigação mec. Diesel</t>
  </si>
  <si>
    <t>IRRIGAÇÃO MECÂNICA DIESEL (custo/hectare)(13.4% área)</t>
  </si>
  <si>
    <t xml:space="preserve"> irrigação mec. elétrico</t>
  </si>
  <si>
    <t xml:space="preserve"> IRRIGAÇÃO MECÂNICA ELÉTRICA (custo p/hectare) (56.6% del área)</t>
  </si>
  <si>
    <t>Irrigação natural</t>
  </si>
  <si>
    <t xml:space="preserve"> IRRIGAÇÃO NATURAL (por gravidade, custo/ha) (30% del área)</t>
  </si>
  <si>
    <t>CUSTO DO CANAL PRINCIPAL E SECUNDÁRIO (p/hectare)</t>
  </si>
  <si>
    <t xml:space="preserve"> braço-valetador+  trator 80-90 CV </t>
  </si>
  <si>
    <t xml:space="preserve"> TAIPAS</t>
  </si>
  <si>
    <t xml:space="preserve"> taipadeira</t>
  </si>
  <si>
    <t xml:space="preserve"> trator 120 CV </t>
  </si>
  <si>
    <t>Locação da taipa/ronda (0,5 sc/ha-preço mercado)</t>
  </si>
  <si>
    <t>Ha</t>
  </si>
  <si>
    <t xml:space="preserve"> AGUADOR (SALÁRIO-HORA E COMISSÃO)</t>
  </si>
  <si>
    <t>APLICAÇÃO ADUBAÇÃO DE COBERTURA</t>
  </si>
  <si>
    <t xml:space="preserve">Custo hora trator 80-90 cv </t>
  </si>
  <si>
    <t>Custo de uma aplicação com vazão de 70 kg/ha</t>
  </si>
  <si>
    <t>CONTROLE DE INVASORAS, PRAGAS E MOLÉSTIAS (DESSECAÇÃO)</t>
  </si>
  <si>
    <t>Roundup</t>
  </si>
  <si>
    <t>Custo-hora aspersor terrestre (1.2.1) + trator 120 CV (1.2.2)</t>
  </si>
  <si>
    <t>Only</t>
  </si>
  <si>
    <t>Ally</t>
  </si>
  <si>
    <t>Dasch</t>
  </si>
  <si>
    <t>APLICAÇÃO DE HERBICIDA ( SISTEMA CLEARFIELD) (55.72% del área)</t>
  </si>
  <si>
    <t>APLICAÇÃO DE HERBICIDA ( SISTEMA CLEARFIELD)  (55.72% del área)</t>
  </si>
  <si>
    <t>Custo da aplicação c/vazão de 30 l/ha</t>
  </si>
  <si>
    <t>SISTEMA NÃO CL (53.14% del área)</t>
  </si>
  <si>
    <t>SISTEMA NÃO CL  (53.14% del área)</t>
  </si>
  <si>
    <t>Ricer</t>
  </si>
  <si>
    <t>Grassmax</t>
  </si>
  <si>
    <t>Gamit</t>
  </si>
  <si>
    <t xml:space="preserve"> CONTROLE DE PRAGAS</t>
  </si>
  <si>
    <t>Altacor</t>
  </si>
  <si>
    <t>Custo da aplicação com vazão de 30 l/ha</t>
  </si>
  <si>
    <t>CONTROLE DE DOENÇAS FÚNGICAS</t>
  </si>
  <si>
    <t>Nativo (p.a. trifloxistrobina+Tebuconazol)</t>
  </si>
  <si>
    <t>TRATAMENTO DE SEMENTES</t>
  </si>
  <si>
    <t>Vitavax-Thiram</t>
  </si>
  <si>
    <t>Gaucho</t>
  </si>
  <si>
    <t>Standack (g/l/100 kg)</t>
  </si>
  <si>
    <t>Kg</t>
  </si>
  <si>
    <t>TRATAMENTO DE SEMENTES (56.5% del área)</t>
  </si>
  <si>
    <t xml:space="preserve"> COLHEITA</t>
  </si>
  <si>
    <t>Custo-hora da colheitadeira-automotriz</t>
  </si>
  <si>
    <t>TRANSPORTES INTERNOS</t>
  </si>
  <si>
    <t xml:space="preserve"> TRANSPORTE C/ PERCURSO DA GALPÃO À LAVOURA</t>
  </si>
  <si>
    <t>TRANSPORTES NA RETIRADA DO ARROZ</t>
  </si>
  <si>
    <t>Custo.graneleiro+Custo.trator</t>
  </si>
  <si>
    <t xml:space="preserve">hora da carreta graneleira de 2 eixos </t>
  </si>
  <si>
    <t xml:space="preserve"> Custo-hora do trator de 120 CV</t>
  </si>
  <si>
    <t>FRETES</t>
  </si>
  <si>
    <t>custos c/frete de adubo</t>
  </si>
  <si>
    <t>No corresponde precisamente a un insumo</t>
  </si>
  <si>
    <t>SECAGEM</t>
  </si>
  <si>
    <t>PRÓPRIA</t>
  </si>
  <si>
    <t>INDÚSTRIA</t>
  </si>
  <si>
    <t xml:space="preserve"> COOPERATIVA</t>
  </si>
  <si>
    <t>TERCEIROS</t>
  </si>
  <si>
    <t>Saca</t>
  </si>
  <si>
    <t xml:space="preserve"> Uso do veículo (2.3)*%lavouras&gt;60%</t>
  </si>
  <si>
    <t>CUSTO PAGAMENTO DE TAXAS (p/hectare)</t>
  </si>
  <si>
    <t xml:space="preserve"> CUSTO DO FINANCIAMENTO AGRÍCOLA (p/hectare)</t>
  </si>
  <si>
    <t xml:space="preserve"> TOTAL DOS JUROS SOBRE O CAPITAL PRÓPRIO</t>
  </si>
  <si>
    <t xml:space="preserve"> JUROS SOBRE O CAPITAL PRÓPRIO R$/ha</t>
  </si>
  <si>
    <t>JUROS DO FINANCIAMENTO DO CUSTEIO AGRÍCOLA R$/ha</t>
  </si>
  <si>
    <t xml:space="preserve"> TAXAS CDO, DE CLASSIFICAÇÃO, CONTRIBUIÇÃO RURAL R$/ha</t>
  </si>
  <si>
    <t>INSTALAÇÕES AGRÍCOLAS R$/ha</t>
  </si>
  <si>
    <t xml:space="preserve"> ESTRADAS (CONSERVAÇÃO) R$/ha</t>
  </si>
  <si>
    <t>ADMINISTRAÇÃO R$/ha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</si>
</sst>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3" formatCode="_(* #,##0.00_);_(* \(#,##0.00\);_(* &quot;-&quot;??_);_(@_)"/>
    <numFmt numFmtId="164" formatCode="0.0"/>
    <numFmt numFmtId="165" formatCode="0.0%"/>
    <numFmt numFmtId="166" formatCode="#,##0.0"/>
    <numFmt numFmtId="167" formatCode="#,##0.000"/>
  </numFmts>
  <fonts count="18" x14ac:knownFonts="1">
    <font>
      <sz val="11"/>
      <color theme="1"/>
      <name val="Calibri"/>
      <family val="2"/>
      <scheme val="minor"/>
    </font>
    <font>
      <b/>
      <sz val="11"/>
      <color theme="1"/>
      <name val="Calibri"/>
      <family val="2"/>
      <scheme val="minor"/>
    </font>
    <font>
      <sz val="11"/>
      <color theme="0"/>
      <name val="Calibri"/>
      <family val="2"/>
      <scheme val="minor"/>
    </font>
    <font>
      <sz val="12"/>
      <color theme="1"/>
      <name val="Calibri"/>
      <family val="2"/>
      <scheme val="minor"/>
    </font>
    <font>
      <b/>
      <sz val="12"/>
      <color theme="0"/>
      <name val="Calibri"/>
      <family val="2"/>
      <scheme val="minor"/>
    </font>
    <font>
      <sz val="8"/>
      <color indexed="81"/>
      <name val="Tahoma"/>
      <family val="2"/>
    </font>
    <font>
      <b/>
      <sz val="8"/>
      <color indexed="81"/>
      <name val="Tahoma"/>
      <family val="2"/>
    </font>
    <font>
      <sz val="10"/>
      <color theme="1"/>
      <name val="Calibri"/>
      <family val="2"/>
      <scheme val="minor"/>
    </font>
    <font>
      <b/>
      <sz val="10"/>
      <color theme="0"/>
      <name val="Calibri"/>
      <family val="2"/>
      <scheme val="minor"/>
    </font>
    <font>
      <sz val="11"/>
      <color theme="1"/>
      <name val="Calibri"/>
      <family val="2"/>
      <scheme val="minor"/>
    </font>
    <font>
      <b/>
      <sz val="11"/>
      <color theme="0"/>
      <name val="Calibri"/>
      <family val="2"/>
      <scheme val="minor"/>
    </font>
    <font>
      <sz val="8"/>
      <color theme="1"/>
      <name val="Calibri"/>
      <family val="2"/>
      <scheme val="minor"/>
    </font>
    <font>
      <b/>
      <sz val="12"/>
      <color theme="1"/>
      <name val="Calibri"/>
      <family val="2"/>
      <scheme val="minor"/>
    </font>
    <font>
      <sz val="11"/>
      <name val="Calibri"/>
      <family val="2"/>
      <scheme val="minor"/>
    </font>
    <font>
      <sz val="11"/>
      <color rgb="FF002060"/>
      <name val="Calibri"/>
      <family val="2"/>
      <scheme val="minor"/>
    </font>
    <font>
      <sz val="8"/>
      <color rgb="FF002060"/>
      <name val="Calibri"/>
      <family val="2"/>
      <scheme val="minor"/>
    </font>
    <font>
      <u/>
      <sz val="8"/>
      <color rgb="FF0070C0"/>
      <name val="Calibri"/>
      <family val="2"/>
      <scheme val="minor"/>
    </font>
    <font>
      <u/>
      <sz val="11"/>
      <color theme="10"/>
      <name val="Calibri"/>
      <family val="2"/>
      <scheme val="minor"/>
    </font>
  </fonts>
  <fills count="7">
    <fill>
      <patternFill patternType="none"/>
    </fill>
    <fill>
      <patternFill patternType="gray125"/>
    </fill>
    <fill>
      <patternFill patternType="solid">
        <fgColor theme="9" tint="-0.499984740745262"/>
        <bgColor indexed="64"/>
      </patternFill>
    </fill>
    <fill>
      <patternFill patternType="solid">
        <fgColor theme="9" tint="-0.249977111117893"/>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theme="0"/>
        <bgColor indexed="64"/>
      </patternFill>
    </fill>
  </fills>
  <borders count="28">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s>
  <cellStyleXfs count="4">
    <xf numFmtId="0" fontId="0" fillId="0" borderId="0"/>
    <xf numFmtId="43" fontId="9" fillId="0" borderId="0" applyFont="0" applyFill="0" applyBorder="0" applyAlignment="0" applyProtection="0"/>
    <xf numFmtId="9" fontId="9" fillId="0" borderId="0" applyFont="0" applyFill="0" applyBorder="0" applyAlignment="0" applyProtection="0"/>
    <xf numFmtId="0" fontId="17" fillId="0" borderId="0" applyNumberFormat="0" applyFill="0" applyBorder="0" applyAlignment="0" applyProtection="0"/>
  </cellStyleXfs>
  <cellXfs count="192">
    <xf numFmtId="0" fontId="0" fillId="0" borderId="0" xfId="0"/>
    <xf numFmtId="0" fontId="0" fillId="5" borderId="0" xfId="0" applyFill="1"/>
    <xf numFmtId="0" fontId="0" fillId="5" borderId="0" xfId="0" applyFill="1" applyAlignment="1">
      <alignment vertical="center"/>
    </xf>
    <xf numFmtId="0" fontId="0" fillId="0" borderId="0" xfId="0" applyProtection="1"/>
    <xf numFmtId="0" fontId="3" fillId="0" borderId="4" xfId="0" applyFont="1" applyBorder="1" applyAlignment="1" applyProtection="1">
      <alignment horizontal="right"/>
    </xf>
    <xf numFmtId="0" fontId="3" fillId="0" borderId="6" xfId="0" applyFont="1" applyBorder="1" applyAlignment="1" applyProtection="1">
      <alignment horizontal="right"/>
    </xf>
    <xf numFmtId="0" fontId="3" fillId="0" borderId="13" xfId="0" applyFont="1" applyBorder="1" applyProtection="1">
      <protection locked="0"/>
    </xf>
    <xf numFmtId="0" fontId="3" fillId="0" borderId="22" xfId="0" applyFont="1" applyBorder="1" applyProtection="1">
      <protection locked="0"/>
    </xf>
    <xf numFmtId="0" fontId="3" fillId="0" borderId="14" xfId="0" applyFont="1" applyBorder="1" applyProtection="1">
      <protection locked="0"/>
    </xf>
    <xf numFmtId="0" fontId="0" fillId="5" borderId="0" xfId="0" applyFill="1" applyAlignment="1">
      <alignment horizontal="center"/>
    </xf>
    <xf numFmtId="0" fontId="12" fillId="0" borderId="0" xfId="0" applyFont="1" applyProtection="1"/>
    <xf numFmtId="0" fontId="14" fillId="0" borderId="0" xfId="0" applyFont="1"/>
    <xf numFmtId="0" fontId="15" fillId="0" borderId="0" xfId="0" applyFont="1" applyAlignment="1">
      <alignment vertical="center"/>
    </xf>
    <xf numFmtId="0" fontId="11" fillId="0" borderId="0" xfId="0" applyFont="1"/>
    <xf numFmtId="0" fontId="15" fillId="0" borderId="0" xfId="0" applyFont="1"/>
    <xf numFmtId="0" fontId="0" fillId="0" borderId="0" xfId="0" applyBorder="1" applyAlignment="1" applyProtection="1"/>
    <xf numFmtId="0" fontId="0" fillId="0" borderId="1" xfId="0" applyBorder="1" applyAlignment="1" applyProtection="1"/>
    <xf numFmtId="0" fontId="13" fillId="0" borderId="13" xfId="0" applyFont="1" applyFill="1" applyBorder="1" applyProtection="1"/>
    <xf numFmtId="0" fontId="13" fillId="0" borderId="0" xfId="0" applyFont="1" applyFill="1" applyBorder="1" applyProtection="1"/>
    <xf numFmtId="0" fontId="13" fillId="0" borderId="14" xfId="0" applyFont="1" applyFill="1" applyBorder="1" applyAlignment="1" applyProtection="1"/>
    <xf numFmtId="0" fontId="13" fillId="0" borderId="0" xfId="0" applyFont="1" applyFill="1" applyBorder="1" applyAlignment="1" applyProtection="1"/>
    <xf numFmtId="0" fontId="0" fillId="0" borderId="4" xfId="0" applyBorder="1" applyAlignment="1" applyProtection="1">
      <alignment horizontal="left" vertical="center" wrapText="1"/>
    </xf>
    <xf numFmtId="0" fontId="0" fillId="0" borderId="0" xfId="0" applyBorder="1" applyAlignment="1" applyProtection="1">
      <alignment horizontal="left" vertical="center" wrapText="1"/>
    </xf>
    <xf numFmtId="0" fontId="0" fillId="0" borderId="6" xfId="0" applyBorder="1" applyAlignment="1" applyProtection="1">
      <alignment horizontal="left" vertical="center" wrapText="1"/>
    </xf>
    <xf numFmtId="0" fontId="0" fillId="0" borderId="11" xfId="0" applyBorder="1" applyAlignment="1" applyProtection="1">
      <alignment horizontal="left" vertical="center" wrapText="1"/>
    </xf>
    <xf numFmtId="0" fontId="17" fillId="0" borderId="22" xfId="3" applyBorder="1" applyProtection="1">
      <protection locked="0"/>
    </xf>
    <xf numFmtId="166" fontId="0" fillId="0" borderId="7" xfId="0" applyNumberFormat="1" applyBorder="1" applyProtection="1"/>
    <xf numFmtId="0" fontId="2" fillId="0" borderId="0" xfId="0" applyFont="1" applyProtection="1"/>
    <xf numFmtId="0" fontId="4" fillId="3" borderId="8" xfId="0" applyFont="1" applyFill="1" applyBorder="1" applyAlignment="1" applyProtection="1">
      <alignment horizontal="center"/>
    </xf>
    <xf numFmtId="0" fontId="11" fillId="5" borderId="1" xfId="0" applyFont="1" applyFill="1" applyBorder="1" applyAlignment="1" applyProtection="1">
      <alignment horizontal="center" wrapText="1"/>
    </xf>
    <xf numFmtId="0" fontId="3" fillId="0" borderId="0" xfId="0" applyFont="1" applyAlignment="1" applyProtection="1">
      <alignment horizontal="center" vertical="center"/>
    </xf>
    <xf numFmtId="0" fontId="8" fillId="3" borderId="23" xfId="0" applyFont="1" applyFill="1" applyBorder="1" applyAlignment="1" applyProtection="1">
      <alignment horizontal="center" vertical="center" wrapText="1"/>
    </xf>
    <xf numFmtId="0" fontId="8" fillId="3" borderId="16" xfId="0" applyFont="1" applyFill="1" applyBorder="1" applyAlignment="1" applyProtection="1">
      <alignment horizontal="center" vertical="center" wrapText="1"/>
    </xf>
    <xf numFmtId="0" fontId="8" fillId="3" borderId="18" xfId="0" applyFont="1" applyFill="1" applyBorder="1" applyAlignment="1" applyProtection="1">
      <alignment horizontal="center" vertical="center" wrapText="1"/>
    </xf>
    <xf numFmtId="0" fontId="8" fillId="3" borderId="15" xfId="0" applyFont="1" applyFill="1" applyBorder="1" applyAlignment="1" applyProtection="1">
      <alignment horizontal="center" vertical="center" wrapText="1"/>
    </xf>
    <xf numFmtId="0" fontId="8" fillId="3" borderId="17" xfId="0" applyFont="1" applyFill="1" applyBorder="1" applyAlignment="1" applyProtection="1">
      <alignment horizontal="center" vertical="center" wrapText="1"/>
    </xf>
    <xf numFmtId="0" fontId="7" fillId="0" borderId="0" xfId="0" applyFont="1" applyAlignment="1" applyProtection="1">
      <alignment horizontal="center" vertical="center"/>
    </xf>
    <xf numFmtId="0" fontId="7" fillId="0" borderId="4" xfId="0" applyFont="1" applyBorder="1" applyAlignment="1" applyProtection="1">
      <alignment horizontal="center" vertical="center"/>
    </xf>
    <xf numFmtId="0" fontId="0" fillId="0" borderId="22" xfId="0" applyBorder="1" applyAlignment="1" applyProtection="1">
      <alignment horizontal="right" vertical="center" wrapText="1"/>
    </xf>
    <xf numFmtId="0" fontId="0" fillId="0" borderId="0" xfId="0" applyBorder="1" applyAlignment="1" applyProtection="1">
      <alignment horizontal="center" vertical="center" wrapText="1"/>
    </xf>
    <xf numFmtId="0" fontId="0" fillId="0" borderId="22" xfId="0" applyBorder="1" applyAlignment="1" applyProtection="1">
      <alignment horizontal="center" vertical="center" wrapText="1"/>
    </xf>
    <xf numFmtId="3" fontId="0" fillId="0" borderId="0" xfId="0" applyNumberFormat="1" applyBorder="1" applyAlignment="1" applyProtection="1">
      <alignment horizontal="center" vertical="center" wrapText="1"/>
    </xf>
    <xf numFmtId="166" fontId="0" fillId="0" borderId="0" xfId="0" applyNumberFormat="1" applyBorder="1" applyAlignment="1" applyProtection="1">
      <alignment horizontal="center" vertical="center" wrapText="1"/>
    </xf>
    <xf numFmtId="4" fontId="0" fillId="0" borderId="0" xfId="0" applyNumberFormat="1" applyBorder="1" applyAlignment="1" applyProtection="1">
      <alignment horizontal="center" vertical="center" wrapText="1"/>
    </xf>
    <xf numFmtId="4" fontId="0" fillId="0" borderId="5" xfId="0" applyNumberFormat="1" applyBorder="1" applyAlignment="1" applyProtection="1">
      <alignment horizontal="center" vertical="center" wrapText="1"/>
    </xf>
    <xf numFmtId="3" fontId="0" fillId="0" borderId="5" xfId="0" applyNumberFormat="1" applyBorder="1" applyAlignment="1" applyProtection="1">
      <alignment horizontal="center" vertical="center" wrapText="1"/>
    </xf>
    <xf numFmtId="0" fontId="0" fillId="0" borderId="22" xfId="0" applyBorder="1" applyProtection="1"/>
    <xf numFmtId="3" fontId="0" fillId="0" borderId="0" xfId="0" applyNumberFormat="1" applyProtection="1"/>
    <xf numFmtId="2" fontId="7" fillId="0" borderId="4" xfId="0" applyNumberFormat="1" applyFont="1" applyBorder="1" applyAlignment="1" applyProtection="1">
      <alignment horizontal="center" vertical="center"/>
    </xf>
    <xf numFmtId="2" fontId="7" fillId="0" borderId="6" xfId="0" quotePrefix="1" applyNumberFormat="1" applyFont="1" applyBorder="1" applyAlignment="1" applyProtection="1">
      <alignment horizontal="center" vertical="center"/>
    </xf>
    <xf numFmtId="0" fontId="0" fillId="0" borderId="14" xfId="0" applyBorder="1" applyAlignment="1" applyProtection="1">
      <alignment horizontal="right" vertical="center" wrapText="1"/>
    </xf>
    <xf numFmtId="0" fontId="0" fillId="0" borderId="11" xfId="0" applyBorder="1" applyAlignment="1" applyProtection="1">
      <alignment horizontal="center" vertical="center" wrapText="1"/>
    </xf>
    <xf numFmtId="0" fontId="0" fillId="0" borderId="14" xfId="0" applyBorder="1" applyAlignment="1" applyProtection="1">
      <alignment horizontal="center" vertical="center" wrapText="1"/>
    </xf>
    <xf numFmtId="3" fontId="0" fillId="0" borderId="11" xfId="0" applyNumberFormat="1" applyBorder="1" applyAlignment="1" applyProtection="1">
      <alignment horizontal="center" vertical="center" wrapText="1"/>
    </xf>
    <xf numFmtId="4" fontId="0" fillId="0" borderId="7" xfId="0" applyNumberFormat="1" applyBorder="1" applyAlignment="1" applyProtection="1">
      <alignment horizontal="center" vertical="center" wrapText="1"/>
    </xf>
    <xf numFmtId="0" fontId="0" fillId="0" borderId="14" xfId="0" applyBorder="1" applyProtection="1"/>
    <xf numFmtId="0" fontId="0" fillId="0" borderId="8" xfId="0" applyBorder="1" applyProtection="1"/>
    <xf numFmtId="0" fontId="0" fillId="0" borderId="12" xfId="0" applyBorder="1" applyProtection="1"/>
    <xf numFmtId="3" fontId="0" fillId="0" borderId="9" xfId="0" applyNumberFormat="1" applyBorder="1" applyAlignment="1" applyProtection="1">
      <alignment horizontal="center" vertical="center" wrapText="1"/>
    </xf>
    <xf numFmtId="0" fontId="0" fillId="0" borderId="12" xfId="0" applyBorder="1" applyAlignment="1" applyProtection="1">
      <alignment horizontal="center"/>
    </xf>
    <xf numFmtId="0" fontId="0" fillId="0" borderId="6" xfId="0" applyBorder="1" applyProtection="1"/>
    <xf numFmtId="0" fontId="0" fillId="0" borderId="11" xfId="0" applyBorder="1" applyProtection="1"/>
    <xf numFmtId="3" fontId="0" fillId="0" borderId="7" xfId="0" applyNumberFormat="1" applyBorder="1" applyAlignment="1" applyProtection="1">
      <alignment horizontal="center" vertical="center" wrapText="1"/>
    </xf>
    <xf numFmtId="0" fontId="0" fillId="0" borderId="0" xfId="0" applyAlignment="1" applyProtection="1"/>
    <xf numFmtId="0" fontId="0" fillId="0" borderId="22" xfId="0" applyBorder="1" applyAlignment="1" applyProtection="1">
      <alignment horizontal="left" vertical="center" wrapText="1"/>
    </xf>
    <xf numFmtId="0" fontId="0" fillId="0" borderId="0" xfId="0" applyAlignment="1" applyProtection="1">
      <alignment horizontal="left" vertical="center"/>
    </xf>
    <xf numFmtId="4" fontId="0" fillId="0" borderId="11" xfId="0" applyNumberFormat="1" applyBorder="1" applyAlignment="1" applyProtection="1">
      <alignment horizontal="center" vertical="center" wrapText="1"/>
    </xf>
    <xf numFmtId="0" fontId="0" fillId="0" borderId="0" xfId="0" applyBorder="1" applyAlignment="1" applyProtection="1">
      <alignment vertical="center" wrapText="1"/>
    </xf>
    <xf numFmtId="166" fontId="0" fillId="0" borderId="5" xfId="0" applyNumberFormat="1" applyBorder="1" applyAlignment="1" applyProtection="1">
      <alignment horizontal="center" vertical="center" wrapText="1"/>
    </xf>
    <xf numFmtId="167" fontId="0" fillId="0" borderId="0" xfId="0" applyNumberFormat="1" applyBorder="1" applyAlignment="1" applyProtection="1">
      <alignment horizontal="center" vertical="center" wrapText="1"/>
    </xf>
    <xf numFmtId="0" fontId="7" fillId="0" borderId="6" xfId="0" applyFont="1" applyBorder="1" applyAlignment="1" applyProtection="1">
      <alignment horizontal="center" vertical="center"/>
    </xf>
    <xf numFmtId="0" fontId="4" fillId="3" borderId="2" xfId="0" applyFont="1" applyFill="1" applyBorder="1" applyAlignment="1" applyProtection="1">
      <alignment horizontal="center"/>
    </xf>
    <xf numFmtId="0" fontId="4" fillId="3" borderId="6" xfId="0" applyFont="1" applyFill="1" applyBorder="1" applyAlignment="1" applyProtection="1">
      <alignment horizontal="center"/>
    </xf>
    <xf numFmtId="0" fontId="0" fillId="0" borderId="22" xfId="0" applyBorder="1" applyAlignment="1" applyProtection="1">
      <alignment wrapText="1"/>
    </xf>
    <xf numFmtId="0" fontId="0" fillId="0" borderId="8" xfId="0" applyBorder="1" applyAlignment="1" applyProtection="1">
      <alignment horizontal="center"/>
    </xf>
    <xf numFmtId="0" fontId="4" fillId="0" borderId="0" xfId="0" applyFont="1" applyFill="1" applyBorder="1" applyAlignment="1" applyProtection="1">
      <alignment vertical="center"/>
    </xf>
    <xf numFmtId="0" fontId="7" fillId="0" borderId="0" xfId="0" applyFont="1" applyFill="1" applyBorder="1" applyAlignment="1" applyProtection="1">
      <alignment vertical="center"/>
    </xf>
    <xf numFmtId="0" fontId="8" fillId="0" borderId="0" xfId="0" applyFont="1" applyFill="1" applyBorder="1" applyAlignment="1" applyProtection="1">
      <alignment horizontal="center" vertical="center" wrapText="1"/>
    </xf>
    <xf numFmtId="3" fontId="0" fillId="0" borderId="22" xfId="0" applyNumberFormat="1" applyFill="1" applyBorder="1" applyAlignment="1" applyProtection="1">
      <alignment horizontal="center" vertical="center" wrapText="1"/>
    </xf>
    <xf numFmtId="0" fontId="0" fillId="0" borderId="22" xfId="0" applyFill="1" applyBorder="1" applyAlignment="1" applyProtection="1">
      <alignment horizontal="left" vertical="center" wrapText="1"/>
    </xf>
    <xf numFmtId="3" fontId="0" fillId="0" borderId="0" xfId="0" applyNumberFormat="1" applyFill="1" applyBorder="1" applyAlignment="1" applyProtection="1">
      <alignment horizontal="center" vertical="center" wrapText="1"/>
    </xf>
    <xf numFmtId="0" fontId="0" fillId="0" borderId="0" xfId="0" applyFill="1" applyBorder="1" applyAlignment="1" applyProtection="1">
      <alignment horizontal="left" vertical="center" wrapText="1"/>
    </xf>
    <xf numFmtId="0" fontId="0" fillId="0" borderId="0" xfId="0" applyFill="1" applyBorder="1" applyProtection="1"/>
    <xf numFmtId="3" fontId="0" fillId="0" borderId="14" xfId="0" applyNumberFormat="1" applyFill="1" applyBorder="1" applyAlignment="1" applyProtection="1">
      <alignment horizontal="center" vertical="center" wrapText="1"/>
    </xf>
    <xf numFmtId="0" fontId="0" fillId="0" borderId="14" xfId="0" applyFill="1" applyBorder="1" applyAlignment="1" applyProtection="1">
      <alignment horizontal="left" vertical="center" wrapText="1"/>
    </xf>
    <xf numFmtId="3" fontId="0" fillId="0" borderId="1" xfId="0" applyNumberFormat="1" applyBorder="1" applyAlignment="1" applyProtection="1">
      <alignment horizontal="center" vertical="center" wrapText="1"/>
    </xf>
    <xf numFmtId="0" fontId="0" fillId="0" borderId="0" xfId="0" applyFill="1" applyBorder="1" applyAlignment="1" applyProtection="1">
      <alignment horizontal="center"/>
    </xf>
    <xf numFmtId="3" fontId="0" fillId="0" borderId="14" xfId="0" applyNumberFormat="1" applyBorder="1" applyAlignment="1" applyProtection="1">
      <alignment horizontal="center" vertical="center" wrapText="1"/>
    </xf>
    <xf numFmtId="0" fontId="0" fillId="0" borderId="0" xfId="0" applyBorder="1" applyProtection="1"/>
    <xf numFmtId="0" fontId="0" fillId="0" borderId="0" xfId="0" applyBorder="1" applyAlignment="1" applyProtection="1">
      <alignment horizontal="center"/>
    </xf>
    <xf numFmtId="0" fontId="10" fillId="3" borderId="13" xfId="0" applyFont="1" applyFill="1" applyBorder="1" applyAlignment="1" applyProtection="1">
      <alignment horizontal="right"/>
    </xf>
    <xf numFmtId="3" fontId="0" fillId="0" borderId="3" xfId="0" applyNumberFormat="1" applyBorder="1" applyProtection="1"/>
    <xf numFmtId="0" fontId="10" fillId="3" borderId="14" xfId="0" applyFont="1" applyFill="1" applyBorder="1" applyAlignment="1" applyProtection="1">
      <alignment horizontal="right"/>
    </xf>
    <xf numFmtId="9" fontId="0" fillId="0" borderId="9" xfId="2" applyFont="1" applyBorder="1" applyProtection="1"/>
    <xf numFmtId="3" fontId="0" fillId="0" borderId="1" xfId="0" applyNumberFormat="1" applyFont="1" applyBorder="1" applyProtection="1"/>
    <xf numFmtId="0" fontId="10" fillId="3" borderId="1" xfId="0" applyFont="1" applyFill="1" applyBorder="1" applyAlignment="1" applyProtection="1">
      <alignment horizontal="center" vertical="center"/>
    </xf>
    <xf numFmtId="0" fontId="10" fillId="3" borderId="1" xfId="0" applyFont="1" applyFill="1" applyBorder="1" applyAlignment="1" applyProtection="1">
      <alignment horizontal="center" vertical="center" wrapText="1"/>
    </xf>
    <xf numFmtId="0" fontId="10" fillId="3" borderId="1" xfId="0" applyFont="1" applyFill="1" applyBorder="1" applyAlignment="1" applyProtection="1">
      <alignment horizontal="center" wrapText="1"/>
    </xf>
    <xf numFmtId="3" fontId="0" fillId="0" borderId="22" xfId="0" applyNumberFormat="1" applyBorder="1" applyProtection="1"/>
    <xf numFmtId="0" fontId="0" fillId="0" borderId="1" xfId="0" applyBorder="1" applyProtection="1"/>
    <xf numFmtId="3" fontId="0" fillId="0" borderId="14" xfId="0" applyNumberFormat="1" applyBorder="1" applyProtection="1"/>
    <xf numFmtId="0" fontId="10" fillId="3" borderId="8" xfId="0" applyFont="1" applyFill="1" applyBorder="1" applyAlignment="1" applyProtection="1">
      <alignment vertical="center"/>
    </xf>
    <xf numFmtId="0" fontId="10" fillId="3" borderId="12" xfId="0" applyFont="1" applyFill="1" applyBorder="1" applyAlignment="1" applyProtection="1">
      <alignment horizontal="center" vertical="center" wrapText="1"/>
    </xf>
    <xf numFmtId="0" fontId="10" fillId="3" borderId="9" xfId="0" applyFont="1" applyFill="1" applyBorder="1" applyAlignment="1" applyProtection="1">
      <alignment horizontal="center" vertical="center" wrapText="1"/>
    </xf>
    <xf numFmtId="0" fontId="0" fillId="0" borderId="4" xfId="0" applyBorder="1" applyProtection="1"/>
    <xf numFmtId="3" fontId="0" fillId="0" borderId="0" xfId="0" applyNumberFormat="1" applyBorder="1" applyProtection="1"/>
    <xf numFmtId="10" fontId="0" fillId="0" borderId="5" xfId="2" applyNumberFormat="1" applyFont="1" applyBorder="1" applyProtection="1"/>
    <xf numFmtId="43" fontId="0" fillId="0" borderId="0" xfId="1" applyFont="1" applyProtection="1"/>
    <xf numFmtId="3" fontId="0" fillId="0" borderId="11" xfId="0" applyNumberFormat="1" applyBorder="1" applyProtection="1"/>
    <xf numFmtId="10" fontId="0" fillId="0" borderId="7" xfId="2" applyNumberFormat="1" applyFont="1" applyBorder="1" applyProtection="1"/>
    <xf numFmtId="0" fontId="10" fillId="3" borderId="2" xfId="0" applyFont="1" applyFill="1" applyBorder="1" applyAlignment="1" applyProtection="1">
      <alignment horizontal="center" vertical="center"/>
    </xf>
    <xf numFmtId="0" fontId="10" fillId="3" borderId="13" xfId="0" applyFont="1" applyFill="1" applyBorder="1" applyAlignment="1" applyProtection="1">
      <alignment horizontal="center" vertical="center"/>
    </xf>
    <xf numFmtId="0" fontId="10" fillId="3" borderId="10" xfId="0" applyFont="1" applyFill="1" applyBorder="1" applyAlignment="1" applyProtection="1">
      <alignment horizontal="center" vertical="center"/>
    </xf>
    <xf numFmtId="10" fontId="0" fillId="0" borderId="14" xfId="2" applyNumberFormat="1" applyFont="1" applyBorder="1" applyProtection="1"/>
    <xf numFmtId="10" fontId="0" fillId="0" borderId="11" xfId="2" applyNumberFormat="1" applyFont="1" applyBorder="1" applyProtection="1"/>
    <xf numFmtId="0" fontId="10" fillId="3" borderId="8" xfId="0" applyFont="1" applyFill="1" applyBorder="1" applyAlignment="1" applyProtection="1">
      <alignment horizontal="center" vertical="center"/>
    </xf>
    <xf numFmtId="3" fontId="0" fillId="0" borderId="13" xfId="0" applyNumberFormat="1" applyBorder="1" applyProtection="1"/>
    <xf numFmtId="3" fontId="0" fillId="0" borderId="10" xfId="0" applyNumberFormat="1" applyBorder="1" applyProtection="1"/>
    <xf numFmtId="165" fontId="0" fillId="0" borderId="22" xfId="2" applyNumberFormat="1" applyFont="1" applyBorder="1" applyProtection="1"/>
    <xf numFmtId="3" fontId="0" fillId="0" borderId="5" xfId="0" applyNumberFormat="1" applyBorder="1" applyProtection="1"/>
    <xf numFmtId="3" fontId="0" fillId="0" borderId="7" xfId="0" applyNumberFormat="1" applyBorder="1" applyProtection="1"/>
    <xf numFmtId="165" fontId="0" fillId="0" borderId="14" xfId="2" applyNumberFormat="1" applyFont="1" applyBorder="1" applyProtection="1"/>
    <xf numFmtId="0" fontId="10" fillId="3" borderId="2" xfId="0" applyFont="1" applyFill="1" applyBorder="1" applyAlignment="1" applyProtection="1">
      <alignment horizontal="right"/>
    </xf>
    <xf numFmtId="4" fontId="0" fillId="0" borderId="3" xfId="0" applyNumberFormat="1" applyBorder="1" applyProtection="1"/>
    <xf numFmtId="0" fontId="10" fillId="3" borderId="6" xfId="0" applyFont="1" applyFill="1" applyBorder="1" applyAlignment="1" applyProtection="1">
      <alignment horizontal="right"/>
    </xf>
    <xf numFmtId="0" fontId="10" fillId="3" borderId="13" xfId="0" applyFont="1" applyFill="1" applyBorder="1" applyAlignment="1" applyProtection="1">
      <alignment horizontal="center" vertical="center" wrapText="1"/>
    </xf>
    <xf numFmtId="0" fontId="10" fillId="3" borderId="12" xfId="0" applyFont="1" applyFill="1" applyBorder="1" applyAlignment="1" applyProtection="1">
      <alignment horizontal="center" vertical="center"/>
    </xf>
    <xf numFmtId="165" fontId="0" fillId="0" borderId="11" xfId="2" applyNumberFormat="1" applyFont="1" applyBorder="1" applyProtection="1"/>
    <xf numFmtId="0" fontId="0" fillId="5" borderId="0" xfId="0" applyFill="1" applyAlignment="1">
      <alignment horizontal="center"/>
    </xf>
    <xf numFmtId="0" fontId="15" fillId="0" borderId="0" xfId="0" applyFont="1" applyAlignment="1">
      <alignment horizontal="left" wrapText="1"/>
    </xf>
    <xf numFmtId="0" fontId="3" fillId="6" borderId="4" xfId="0" applyFont="1" applyFill="1" applyBorder="1" applyAlignment="1" applyProtection="1">
      <alignment horizontal="left" vertical="center" wrapText="1"/>
    </xf>
    <xf numFmtId="0" fontId="3" fillId="6" borderId="5" xfId="0" applyFont="1" applyFill="1" applyBorder="1" applyAlignment="1" applyProtection="1">
      <alignment horizontal="left" vertical="center" wrapText="1"/>
    </xf>
    <xf numFmtId="0" fontId="3" fillId="6" borderId="6" xfId="0" applyFont="1" applyFill="1" applyBorder="1" applyAlignment="1" applyProtection="1">
      <alignment horizontal="left" vertical="center" wrapText="1"/>
    </xf>
    <xf numFmtId="0" fontId="3" fillId="6" borderId="7" xfId="0" applyFont="1" applyFill="1" applyBorder="1" applyAlignment="1" applyProtection="1">
      <alignment horizontal="left" vertical="center" wrapText="1"/>
    </xf>
    <xf numFmtId="0" fontId="4" fillId="2" borderId="8" xfId="0" applyFont="1" applyFill="1" applyBorder="1" applyAlignment="1" applyProtection="1">
      <alignment horizontal="center"/>
    </xf>
    <xf numFmtId="0" fontId="4" fillId="2" borderId="9" xfId="0" applyFont="1" applyFill="1" applyBorder="1" applyAlignment="1" applyProtection="1">
      <alignment horizontal="center"/>
    </xf>
    <xf numFmtId="0" fontId="0" fillId="0" borderId="2" xfId="0" applyBorder="1" applyAlignment="1" applyProtection="1">
      <alignment horizontal="left" vertical="center" wrapText="1"/>
    </xf>
    <xf numFmtId="0" fontId="0" fillId="0" borderId="10" xfId="0" applyBorder="1" applyAlignment="1" applyProtection="1">
      <alignment horizontal="left" vertical="center" wrapText="1"/>
    </xf>
    <xf numFmtId="0" fontId="0" fillId="0" borderId="3" xfId="0" applyBorder="1" applyAlignment="1" applyProtection="1">
      <alignment horizontal="left" vertical="center" wrapText="1"/>
    </xf>
    <xf numFmtId="0" fontId="0" fillId="0" borderId="4" xfId="0" applyBorder="1" applyAlignment="1" applyProtection="1">
      <alignment horizontal="left" vertical="center" wrapText="1"/>
    </xf>
    <xf numFmtId="0" fontId="0" fillId="0" borderId="0" xfId="0" applyBorder="1" applyAlignment="1" applyProtection="1">
      <alignment horizontal="left" vertical="center" wrapText="1"/>
    </xf>
    <xf numFmtId="0" fontId="0" fillId="0" borderId="5" xfId="0" applyBorder="1" applyAlignment="1" applyProtection="1">
      <alignment horizontal="left" vertical="center" wrapText="1"/>
    </xf>
    <xf numFmtId="0" fontId="0" fillId="0" borderId="6" xfId="0" applyBorder="1" applyAlignment="1" applyProtection="1">
      <alignment horizontal="left" vertical="center" wrapText="1"/>
    </xf>
    <xf numFmtId="0" fontId="0" fillId="0" borderId="11" xfId="0" applyBorder="1" applyAlignment="1" applyProtection="1">
      <alignment horizontal="left" vertical="center" wrapText="1"/>
    </xf>
    <xf numFmtId="0" fontId="0" fillId="0" borderId="7" xfId="0" applyBorder="1" applyAlignment="1" applyProtection="1">
      <alignment horizontal="left" vertical="center" wrapText="1"/>
    </xf>
    <xf numFmtId="0" fontId="4" fillId="3" borderId="2" xfId="0" applyFont="1" applyFill="1" applyBorder="1" applyAlignment="1" applyProtection="1">
      <alignment horizontal="center" vertical="center" wrapText="1"/>
    </xf>
    <xf numFmtId="0" fontId="4" fillId="3" borderId="6" xfId="0" applyFont="1" applyFill="1" applyBorder="1" applyAlignment="1" applyProtection="1">
      <alignment horizontal="center" vertical="center" wrapText="1"/>
    </xf>
    <xf numFmtId="0" fontId="1" fillId="0" borderId="8" xfId="0" applyFont="1" applyBorder="1" applyAlignment="1" applyProtection="1">
      <alignment horizontal="right"/>
    </xf>
    <xf numFmtId="0" fontId="1" fillId="0" borderId="12" xfId="0" applyFont="1" applyBorder="1" applyAlignment="1" applyProtection="1">
      <alignment horizontal="right"/>
    </xf>
    <xf numFmtId="0" fontId="1" fillId="0" borderId="9" xfId="0" applyFont="1" applyBorder="1" applyAlignment="1" applyProtection="1">
      <alignment horizontal="right"/>
    </xf>
    <xf numFmtId="0" fontId="7" fillId="4" borderId="13" xfId="0" applyFont="1" applyFill="1" applyBorder="1" applyAlignment="1" applyProtection="1">
      <alignment horizontal="center" vertical="center"/>
    </xf>
    <xf numFmtId="0" fontId="7" fillId="4" borderId="14" xfId="0" applyFont="1" applyFill="1" applyBorder="1" applyAlignment="1" applyProtection="1">
      <alignment horizontal="center" vertical="center"/>
    </xf>
    <xf numFmtId="0" fontId="4" fillId="3" borderId="10" xfId="0" applyFont="1" applyFill="1" applyBorder="1" applyAlignment="1" applyProtection="1">
      <alignment horizontal="center" vertical="center"/>
    </xf>
    <xf numFmtId="0" fontId="4" fillId="3" borderId="19" xfId="0" applyFont="1" applyFill="1" applyBorder="1" applyAlignment="1" applyProtection="1">
      <alignment horizontal="center" vertical="center"/>
    </xf>
    <xf numFmtId="0" fontId="4" fillId="3" borderId="20" xfId="0" applyFont="1" applyFill="1" applyBorder="1" applyAlignment="1" applyProtection="1">
      <alignment horizontal="center" vertical="center"/>
    </xf>
    <xf numFmtId="0" fontId="4" fillId="3" borderId="21" xfId="0" applyFont="1" applyFill="1" applyBorder="1" applyAlignment="1" applyProtection="1">
      <alignment horizontal="center" vertical="center"/>
    </xf>
    <xf numFmtId="0" fontId="4" fillId="3" borderId="24" xfId="0" applyFont="1" applyFill="1" applyBorder="1" applyAlignment="1" applyProtection="1">
      <alignment horizontal="center" vertical="center"/>
    </xf>
    <xf numFmtId="0" fontId="4" fillId="3" borderId="13" xfId="0" applyFont="1" applyFill="1" applyBorder="1" applyAlignment="1" applyProtection="1">
      <alignment horizontal="center" vertical="center" wrapText="1"/>
    </xf>
    <xf numFmtId="0" fontId="4" fillId="3" borderId="14" xfId="0" applyFont="1" applyFill="1" applyBorder="1" applyAlignment="1" applyProtection="1">
      <alignment horizontal="center" vertical="center" wrapText="1"/>
    </xf>
    <xf numFmtId="0" fontId="4" fillId="3" borderId="10" xfId="0" applyFont="1" applyFill="1" applyBorder="1" applyAlignment="1" applyProtection="1">
      <alignment horizontal="center" vertical="center" wrapText="1"/>
    </xf>
    <xf numFmtId="0" fontId="4" fillId="3" borderId="11" xfId="0" applyFont="1" applyFill="1" applyBorder="1" applyAlignment="1" applyProtection="1">
      <alignment horizontal="center" vertical="center" wrapText="1"/>
    </xf>
    <xf numFmtId="0" fontId="0" fillId="0" borderId="2" xfId="0" applyBorder="1" applyAlignment="1" applyProtection="1">
      <alignment horizontal="center"/>
    </xf>
    <xf numFmtId="0" fontId="0" fillId="0" borderId="3" xfId="0" applyBorder="1" applyAlignment="1" applyProtection="1">
      <alignment horizontal="center"/>
    </xf>
    <xf numFmtId="0" fontId="0" fillId="4" borderId="2" xfId="0" applyFill="1" applyBorder="1" applyAlignment="1" applyProtection="1">
      <alignment horizontal="right"/>
    </xf>
    <xf numFmtId="0" fontId="0" fillId="4" borderId="10" xfId="0" applyFill="1" applyBorder="1" applyAlignment="1" applyProtection="1">
      <alignment horizontal="right"/>
    </xf>
    <xf numFmtId="0" fontId="0" fillId="4" borderId="6" xfId="0" applyFill="1" applyBorder="1" applyAlignment="1" applyProtection="1">
      <alignment horizontal="right"/>
    </xf>
    <xf numFmtId="0" fontId="0" fillId="4" borderId="11" xfId="0" applyFill="1" applyBorder="1" applyAlignment="1" applyProtection="1">
      <alignment horizontal="right"/>
    </xf>
    <xf numFmtId="164" fontId="0" fillId="0" borderId="6" xfId="0" applyNumberFormat="1" applyBorder="1" applyAlignment="1" applyProtection="1">
      <alignment horizontal="center"/>
    </xf>
    <xf numFmtId="164" fontId="0" fillId="0" borderId="7" xfId="0" applyNumberFormat="1" applyBorder="1" applyAlignment="1" applyProtection="1">
      <alignment horizontal="center"/>
    </xf>
    <xf numFmtId="0" fontId="4" fillId="3" borderId="2" xfId="0" applyFont="1" applyFill="1" applyBorder="1" applyAlignment="1" applyProtection="1">
      <alignment horizontal="right" vertical="center"/>
    </xf>
    <xf numFmtId="0" fontId="4" fillId="3" borderId="10" xfId="0" applyFont="1" applyFill="1" applyBorder="1" applyAlignment="1" applyProtection="1">
      <alignment horizontal="right" vertical="center"/>
    </xf>
    <xf numFmtId="0" fontId="4" fillId="3" borderId="25" xfId="0" applyFont="1" applyFill="1" applyBorder="1" applyAlignment="1" applyProtection="1">
      <alignment horizontal="right" vertical="center" wrapText="1"/>
    </xf>
    <xf numFmtId="0" fontId="4" fillId="3" borderId="26" xfId="0" applyFont="1" applyFill="1" applyBorder="1" applyAlignment="1" applyProtection="1">
      <alignment horizontal="right" vertical="center" wrapText="1"/>
    </xf>
    <xf numFmtId="0" fontId="4" fillId="3" borderId="6" xfId="0" applyFont="1" applyFill="1" applyBorder="1" applyAlignment="1" applyProtection="1">
      <alignment horizontal="right" vertical="center" wrapText="1"/>
    </xf>
    <xf numFmtId="0" fontId="4" fillId="3" borderId="11" xfId="0" applyFont="1" applyFill="1" applyBorder="1" applyAlignment="1" applyProtection="1">
      <alignment horizontal="right" vertical="center" wrapText="1"/>
    </xf>
    <xf numFmtId="0" fontId="0" fillId="0" borderId="25" xfId="0" applyBorder="1" applyAlignment="1" applyProtection="1">
      <alignment horizontal="center"/>
    </xf>
    <xf numFmtId="0" fontId="0" fillId="0" borderId="27" xfId="0" applyBorder="1" applyAlignment="1" applyProtection="1">
      <alignment horizontal="center"/>
    </xf>
    <xf numFmtId="0" fontId="0" fillId="0" borderId="6" xfId="0" applyBorder="1" applyAlignment="1" applyProtection="1">
      <alignment horizontal="center"/>
    </xf>
    <xf numFmtId="0" fontId="0" fillId="0" borderId="7" xfId="0" applyBorder="1" applyAlignment="1" applyProtection="1">
      <alignment horizontal="center"/>
    </xf>
    <xf numFmtId="0" fontId="4" fillId="3" borderId="2" xfId="0" applyFont="1" applyFill="1" applyBorder="1" applyAlignment="1" applyProtection="1">
      <alignment horizontal="center" vertical="center"/>
    </xf>
    <xf numFmtId="0" fontId="4" fillId="3" borderId="6" xfId="0" applyFont="1" applyFill="1" applyBorder="1" applyAlignment="1" applyProtection="1">
      <alignment horizontal="center" vertical="center"/>
    </xf>
    <xf numFmtId="0" fontId="4" fillId="3" borderId="13" xfId="0" applyFont="1" applyFill="1" applyBorder="1" applyAlignment="1" applyProtection="1">
      <alignment horizontal="center" vertical="center"/>
    </xf>
    <xf numFmtId="0" fontId="4" fillId="3" borderId="14" xfId="0" applyFont="1" applyFill="1" applyBorder="1" applyAlignment="1" applyProtection="1">
      <alignment horizontal="center" vertical="center"/>
    </xf>
    <xf numFmtId="0" fontId="0" fillId="0" borderId="2"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3" xfId="0" applyBorder="1" applyAlignment="1" applyProtection="1">
      <alignment horizontal="center" vertical="center" wrapText="1"/>
    </xf>
    <xf numFmtId="0" fontId="0" fillId="0" borderId="4"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5" xfId="0" applyBorder="1" applyAlignment="1" applyProtection="1">
      <alignment horizontal="center" vertical="center" wrapText="1"/>
    </xf>
    <xf numFmtId="0" fontId="0" fillId="0" borderId="6" xfId="0" applyBorder="1" applyAlignment="1" applyProtection="1">
      <alignment horizontal="center" vertical="center" wrapText="1"/>
    </xf>
    <xf numFmtId="0" fontId="0" fillId="0" borderId="11" xfId="0" applyBorder="1" applyAlignment="1" applyProtection="1">
      <alignment horizontal="center" vertical="center" wrapText="1"/>
    </xf>
    <xf numFmtId="0" fontId="0" fillId="0" borderId="7" xfId="0" applyBorder="1" applyAlignment="1" applyProtection="1">
      <alignment horizontal="center" vertical="center" wrapText="1"/>
    </xf>
  </cellXfs>
  <cellStyles count="4">
    <cellStyle name="Comma" xfId="1" builtinId="3"/>
    <cellStyle name="Hyperlink" xfId="3" builtinId="8"/>
    <cellStyle name="Normal" xfId="0" builtinId="0"/>
    <cellStyle name="Percent" xfId="2" builtinId="5"/>
  </cellStyles>
  <dxfs count="0"/>
  <tableStyles count="0" defaultTableStyle="TableStyleMedium2" defaultPivotStyle="PivotStyleLight16"/>
  <colors>
    <mruColors>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s-CO" sz="1200"/>
              <a:t>Costo de produccion por tonelada</a:t>
            </a:r>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683257885447246"/>
          <c:y val="0.14272248434437881"/>
          <c:w val="0.55106550705552049"/>
          <c:h val="0.74798146413235678"/>
        </c:manualLayout>
      </c:layout>
      <c:barChart>
        <c:barDir val="col"/>
        <c:grouping val="stacked"/>
        <c:varyColors val="0"/>
        <c:ser>
          <c:idx val="0"/>
          <c:order val="0"/>
          <c:tx>
            <c:strRef>
              <c:f>'10_Costo'!$C$21</c:f>
              <c:strCache>
                <c:ptCount val="1"/>
                <c:pt idx="0">
                  <c:v>Adecuacion del terreno</c:v>
                </c:pt>
              </c:strCache>
            </c:strRef>
          </c:tx>
          <c:spPr>
            <a:solidFill>
              <a:schemeClr val="accent1"/>
            </a:solidFill>
            <a:ln>
              <a:noFill/>
            </a:ln>
            <a:effectLst/>
          </c:spPr>
          <c:invertIfNegative val="0"/>
          <c:cat>
            <c:strRef>
              <c:f>'10_Costo'!$F$20</c:f>
              <c:strCache>
                <c:ptCount val="1"/>
                <c:pt idx="0">
                  <c:v>Por tonelada</c:v>
                </c:pt>
              </c:strCache>
            </c:strRef>
          </c:cat>
          <c:val>
            <c:numRef>
              <c:f>'10_Costo'!$F$21</c:f>
              <c:numCache>
                <c:formatCode>#,##0</c:formatCode>
                <c:ptCount val="1"/>
                <c:pt idx="0">
                  <c:v>44.143496558779759</c:v>
                </c:pt>
              </c:numCache>
            </c:numRef>
          </c:val>
          <c:extLst>
            <c:ext xmlns:c16="http://schemas.microsoft.com/office/drawing/2014/chart" uri="{C3380CC4-5D6E-409C-BE32-E72D297353CC}">
              <c16:uniqueId val="{00000000-ADC7-422B-99C5-9466137C2112}"/>
            </c:ext>
          </c:extLst>
        </c:ser>
        <c:ser>
          <c:idx val="1"/>
          <c:order val="1"/>
          <c:tx>
            <c:strRef>
              <c:f>'10_Costo'!$C$22</c:f>
              <c:strCache>
                <c:ptCount val="1"/>
                <c:pt idx="0">
                  <c:v>Siembra</c:v>
                </c:pt>
              </c:strCache>
            </c:strRef>
          </c:tx>
          <c:spPr>
            <a:solidFill>
              <a:schemeClr val="accent2"/>
            </a:solidFill>
            <a:ln>
              <a:noFill/>
            </a:ln>
            <a:effectLst/>
          </c:spPr>
          <c:invertIfNegative val="0"/>
          <c:cat>
            <c:strRef>
              <c:f>'10_Costo'!$F$20</c:f>
              <c:strCache>
                <c:ptCount val="1"/>
                <c:pt idx="0">
                  <c:v>Por tonelada</c:v>
                </c:pt>
              </c:strCache>
            </c:strRef>
          </c:cat>
          <c:val>
            <c:numRef>
              <c:f>'10_Costo'!$F$22</c:f>
              <c:numCache>
                <c:formatCode>#,##0</c:formatCode>
                <c:ptCount val="1"/>
                <c:pt idx="0">
                  <c:v>57.49918093000138</c:v>
                </c:pt>
              </c:numCache>
            </c:numRef>
          </c:val>
          <c:extLst>
            <c:ext xmlns:c16="http://schemas.microsoft.com/office/drawing/2014/chart" uri="{C3380CC4-5D6E-409C-BE32-E72D297353CC}">
              <c16:uniqueId val="{00000001-ADC7-422B-99C5-9466137C2112}"/>
            </c:ext>
          </c:extLst>
        </c:ser>
        <c:ser>
          <c:idx val="2"/>
          <c:order val="2"/>
          <c:tx>
            <c:strRef>
              <c:f>'10_Costo'!$C$23</c:f>
              <c:strCache>
                <c:ptCount val="1"/>
                <c:pt idx="0">
                  <c:v>Fertilizacion</c:v>
                </c:pt>
              </c:strCache>
            </c:strRef>
          </c:tx>
          <c:spPr>
            <a:solidFill>
              <a:schemeClr val="accent3"/>
            </a:solidFill>
            <a:ln>
              <a:noFill/>
            </a:ln>
            <a:effectLst/>
          </c:spPr>
          <c:invertIfNegative val="0"/>
          <c:cat>
            <c:strRef>
              <c:f>'10_Costo'!$F$20</c:f>
              <c:strCache>
                <c:ptCount val="1"/>
                <c:pt idx="0">
                  <c:v>Por tonelada</c:v>
                </c:pt>
              </c:strCache>
            </c:strRef>
          </c:cat>
          <c:val>
            <c:numRef>
              <c:f>'10_Costo'!$F$23</c:f>
              <c:numCache>
                <c:formatCode>#,##0</c:formatCode>
                <c:ptCount val="1"/>
                <c:pt idx="0">
                  <c:v>93.733992803664421</c:v>
                </c:pt>
              </c:numCache>
            </c:numRef>
          </c:val>
          <c:extLst>
            <c:ext xmlns:c16="http://schemas.microsoft.com/office/drawing/2014/chart" uri="{C3380CC4-5D6E-409C-BE32-E72D297353CC}">
              <c16:uniqueId val="{00000002-ADC7-422B-99C5-9466137C2112}"/>
            </c:ext>
          </c:extLst>
        </c:ser>
        <c:ser>
          <c:idx val="3"/>
          <c:order val="3"/>
          <c:tx>
            <c:strRef>
              <c:f>'10_Costo'!$C$24</c:f>
              <c:strCache>
                <c:ptCount val="1"/>
                <c:pt idx="0">
                  <c:v>Riego</c:v>
                </c:pt>
              </c:strCache>
            </c:strRef>
          </c:tx>
          <c:spPr>
            <a:solidFill>
              <a:schemeClr val="accent4"/>
            </a:solidFill>
            <a:ln>
              <a:noFill/>
            </a:ln>
            <a:effectLst/>
          </c:spPr>
          <c:invertIfNegative val="0"/>
          <c:cat>
            <c:strRef>
              <c:f>'10_Costo'!$F$20</c:f>
              <c:strCache>
                <c:ptCount val="1"/>
                <c:pt idx="0">
                  <c:v>Por tonelada</c:v>
                </c:pt>
              </c:strCache>
            </c:strRef>
          </c:cat>
          <c:val>
            <c:numRef>
              <c:f>'10_Costo'!$F$24</c:f>
              <c:numCache>
                <c:formatCode>#,##0</c:formatCode>
                <c:ptCount val="1"/>
                <c:pt idx="0">
                  <c:v>214.4549716331845</c:v>
                </c:pt>
              </c:numCache>
            </c:numRef>
          </c:val>
          <c:extLst>
            <c:ext xmlns:c16="http://schemas.microsoft.com/office/drawing/2014/chart" uri="{C3380CC4-5D6E-409C-BE32-E72D297353CC}">
              <c16:uniqueId val="{00000003-ADC7-422B-99C5-9466137C2112}"/>
            </c:ext>
          </c:extLst>
        </c:ser>
        <c:ser>
          <c:idx val="4"/>
          <c:order val="4"/>
          <c:tx>
            <c:strRef>
              <c:f>'10_Costo'!$C$25</c:f>
              <c:strCache>
                <c:ptCount val="1"/>
                <c:pt idx="0">
                  <c:v>Manejo fitosanitario</c:v>
                </c:pt>
              </c:strCache>
            </c:strRef>
          </c:tx>
          <c:spPr>
            <a:solidFill>
              <a:schemeClr val="accent5"/>
            </a:solidFill>
            <a:ln>
              <a:noFill/>
            </a:ln>
            <a:effectLst/>
          </c:spPr>
          <c:invertIfNegative val="0"/>
          <c:cat>
            <c:strRef>
              <c:f>'10_Costo'!$F$20</c:f>
              <c:strCache>
                <c:ptCount val="1"/>
                <c:pt idx="0">
                  <c:v>Por tonelada</c:v>
                </c:pt>
              </c:strCache>
            </c:strRef>
          </c:cat>
          <c:val>
            <c:numRef>
              <c:f>'10_Costo'!$F$25</c:f>
              <c:numCache>
                <c:formatCode>#,##0</c:formatCode>
                <c:ptCount val="1"/>
                <c:pt idx="0">
                  <c:v>119.30107445126487</c:v>
                </c:pt>
              </c:numCache>
            </c:numRef>
          </c:val>
          <c:extLst>
            <c:ext xmlns:c16="http://schemas.microsoft.com/office/drawing/2014/chart" uri="{C3380CC4-5D6E-409C-BE32-E72D297353CC}">
              <c16:uniqueId val="{00000004-ADC7-422B-99C5-9466137C2112}"/>
            </c:ext>
          </c:extLst>
        </c:ser>
        <c:ser>
          <c:idx val="5"/>
          <c:order val="5"/>
          <c:tx>
            <c:strRef>
              <c:f>'10_Costo'!$C$26</c:f>
              <c:strCache>
                <c:ptCount val="1"/>
                <c:pt idx="0">
                  <c:v>Cosecha</c:v>
                </c:pt>
              </c:strCache>
            </c:strRef>
          </c:tx>
          <c:spPr>
            <a:solidFill>
              <a:schemeClr val="accent6"/>
            </a:solidFill>
            <a:ln>
              <a:noFill/>
            </a:ln>
            <a:effectLst/>
          </c:spPr>
          <c:invertIfNegative val="0"/>
          <c:cat>
            <c:strRef>
              <c:f>'10_Costo'!$F$20</c:f>
              <c:strCache>
                <c:ptCount val="1"/>
                <c:pt idx="0">
                  <c:v>Por tonelada</c:v>
                </c:pt>
              </c:strCache>
            </c:strRef>
          </c:cat>
          <c:val>
            <c:numRef>
              <c:f>'10_Costo'!$F$26</c:f>
              <c:numCache>
                <c:formatCode>#,##0</c:formatCode>
                <c:ptCount val="1"/>
                <c:pt idx="0">
                  <c:v>94.573102678571416</c:v>
                </c:pt>
              </c:numCache>
            </c:numRef>
          </c:val>
          <c:extLst>
            <c:ext xmlns:c16="http://schemas.microsoft.com/office/drawing/2014/chart" uri="{C3380CC4-5D6E-409C-BE32-E72D297353CC}">
              <c16:uniqueId val="{00000005-ADC7-422B-99C5-9466137C2112}"/>
            </c:ext>
          </c:extLst>
        </c:ser>
        <c:ser>
          <c:idx val="6"/>
          <c:order val="6"/>
          <c:tx>
            <c:strRef>
              <c:f>'10_Costo'!$C$27</c:f>
              <c:strCache>
                <c:ptCount val="1"/>
                <c:pt idx="0">
                  <c:v>Post-Cosecha</c:v>
                </c:pt>
              </c:strCache>
            </c:strRef>
          </c:tx>
          <c:spPr>
            <a:solidFill>
              <a:schemeClr val="accent1">
                <a:lumMod val="60000"/>
              </a:schemeClr>
            </a:solidFill>
            <a:ln>
              <a:noFill/>
            </a:ln>
            <a:effectLst/>
          </c:spPr>
          <c:invertIfNegative val="0"/>
          <c:cat>
            <c:strRef>
              <c:f>'10_Costo'!$F$20</c:f>
              <c:strCache>
                <c:ptCount val="1"/>
                <c:pt idx="0">
                  <c:v>Por tonelada</c:v>
                </c:pt>
              </c:strCache>
            </c:strRef>
          </c:cat>
          <c:val>
            <c:numRef>
              <c:f>'10_Costo'!$F$27</c:f>
              <c:numCache>
                <c:formatCode>#,##0</c:formatCode>
                <c:ptCount val="1"/>
                <c:pt idx="0">
                  <c:v>137.01300978887647</c:v>
                </c:pt>
              </c:numCache>
            </c:numRef>
          </c:val>
          <c:extLst>
            <c:ext xmlns:c16="http://schemas.microsoft.com/office/drawing/2014/chart" uri="{C3380CC4-5D6E-409C-BE32-E72D297353CC}">
              <c16:uniqueId val="{00000006-ADC7-422B-99C5-9466137C2112}"/>
            </c:ext>
          </c:extLst>
        </c:ser>
        <c:ser>
          <c:idx val="7"/>
          <c:order val="7"/>
          <c:tx>
            <c:strRef>
              <c:f>'10_Costo'!$C$28</c:f>
              <c:strCache>
                <c:ptCount val="1"/>
                <c:pt idx="0">
                  <c:v>Costos indirectos</c:v>
                </c:pt>
              </c:strCache>
            </c:strRef>
          </c:tx>
          <c:spPr>
            <a:solidFill>
              <a:schemeClr val="accent2">
                <a:lumMod val="60000"/>
              </a:schemeClr>
            </a:solidFill>
            <a:ln>
              <a:noFill/>
            </a:ln>
            <a:effectLst/>
          </c:spPr>
          <c:invertIfNegative val="0"/>
          <c:errBars>
            <c:errBarType val="plus"/>
            <c:errValType val="cust"/>
            <c:noEndCap val="0"/>
            <c:plus>
              <c:numRef>
                <c:f>'10_Costo'!$E$11</c:f>
                <c:numCache>
                  <c:formatCode>General</c:formatCode>
                  <c:ptCount val="1"/>
                  <c:pt idx="0">
                    <c:v>535.1179108319966</c:v>
                  </c:pt>
                </c:numCache>
              </c:numRef>
            </c:plus>
            <c:minus>
              <c:numLit>
                <c:formatCode>General</c:formatCode>
                <c:ptCount val="1"/>
                <c:pt idx="0">
                  <c:v>1</c:v>
                </c:pt>
              </c:numLit>
            </c:minus>
            <c:spPr>
              <a:noFill/>
              <a:ln w="9525" cap="flat" cmpd="sng" algn="ctr">
                <a:solidFill>
                  <a:schemeClr val="tx1">
                    <a:lumMod val="65000"/>
                    <a:lumOff val="35000"/>
                  </a:schemeClr>
                </a:solidFill>
                <a:round/>
              </a:ln>
              <a:effectLst/>
            </c:spPr>
          </c:errBars>
          <c:cat>
            <c:strRef>
              <c:f>'10_Costo'!$F$20</c:f>
              <c:strCache>
                <c:ptCount val="1"/>
                <c:pt idx="0">
                  <c:v>Por tonelada</c:v>
                </c:pt>
              </c:strCache>
            </c:strRef>
          </c:cat>
          <c:val>
            <c:numRef>
              <c:f>'10_Costo'!$F$28</c:f>
              <c:numCache>
                <c:formatCode>#,##0</c:formatCode>
                <c:ptCount val="1"/>
                <c:pt idx="0">
                  <c:v>302.16326032366067</c:v>
                </c:pt>
              </c:numCache>
            </c:numRef>
          </c:val>
          <c:extLst>
            <c:ext xmlns:c16="http://schemas.microsoft.com/office/drawing/2014/chart" uri="{C3380CC4-5D6E-409C-BE32-E72D297353CC}">
              <c16:uniqueId val="{00000007-ADC7-422B-99C5-9466137C2112}"/>
            </c:ext>
          </c:extLst>
        </c:ser>
        <c:dLbls>
          <c:showLegendKey val="0"/>
          <c:showVal val="0"/>
          <c:showCatName val="0"/>
          <c:showSerName val="0"/>
          <c:showPercent val="0"/>
          <c:showBubbleSize val="0"/>
        </c:dLbls>
        <c:gapWidth val="150"/>
        <c:overlap val="100"/>
        <c:axId val="436413312"/>
        <c:axId val="436414880"/>
      </c:barChart>
      <c:catAx>
        <c:axId val="4364133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36414880"/>
        <c:crosses val="autoZero"/>
        <c:auto val="1"/>
        <c:lblAlgn val="ctr"/>
        <c:lblOffset val="100"/>
        <c:noMultiLvlLbl val="0"/>
      </c:catAx>
      <c:valAx>
        <c:axId val="43641488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moneda local</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36413312"/>
        <c:crosses val="autoZero"/>
        <c:crossBetween val="between"/>
      </c:valAx>
      <c:spPr>
        <a:noFill/>
        <a:ln>
          <a:noFill/>
        </a:ln>
        <a:effectLst/>
      </c:spPr>
    </c:plotArea>
    <c:legend>
      <c:legendPos val="r"/>
      <c:layout>
        <c:manualLayout>
          <c:xMode val="edge"/>
          <c:yMode val="edge"/>
          <c:x val="0.73797433857353201"/>
          <c:y val="0.13653477202240205"/>
          <c:w val="0.24808837919650287"/>
          <c:h val="0.75421250437824128"/>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19050"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4"/>
    </mc:Choice>
    <mc:Fallback>
      <c:style val="4"/>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a:t>Costo total por actividad y categorias</a:t>
            </a:r>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stacked"/>
        <c:varyColors val="0"/>
        <c:ser>
          <c:idx val="0"/>
          <c:order val="0"/>
          <c:tx>
            <c:strRef>
              <c:f>'10_Costo'!$D$31</c:f>
              <c:strCache>
                <c:ptCount val="1"/>
                <c:pt idx="0">
                  <c:v>Insumos</c:v>
                </c:pt>
              </c:strCache>
            </c:strRef>
          </c:tx>
          <c:spPr>
            <a:solidFill>
              <a:schemeClr val="accent2">
                <a:lumMod val="75000"/>
              </a:schemeClr>
            </a:solidFill>
            <a:ln>
              <a:noFill/>
            </a:ln>
            <a:effectLst/>
          </c:spPr>
          <c:invertIfNegative val="0"/>
          <c:cat>
            <c:strRef>
              <c:f>'10_Costo'!$C$32:$C$38</c:f>
              <c:strCache>
                <c:ptCount val="7"/>
                <c:pt idx="0">
                  <c:v>Adecuacion del terreno</c:v>
                </c:pt>
                <c:pt idx="1">
                  <c:v>Siembra</c:v>
                </c:pt>
                <c:pt idx="2">
                  <c:v>Fertilizacion</c:v>
                </c:pt>
                <c:pt idx="3">
                  <c:v>Riego</c:v>
                </c:pt>
                <c:pt idx="4">
                  <c:v>Manejo fitosanitario</c:v>
                </c:pt>
                <c:pt idx="5">
                  <c:v>Cosecha</c:v>
                </c:pt>
                <c:pt idx="6">
                  <c:v>Post-Cosecha</c:v>
                </c:pt>
              </c:strCache>
            </c:strRef>
          </c:cat>
          <c:val>
            <c:numRef>
              <c:f>'10_Costo'!$D$32:$D$38</c:f>
              <c:numCache>
                <c:formatCode>#,##0</c:formatCode>
                <c:ptCount val="7"/>
                <c:pt idx="0">
                  <c:v>0</c:v>
                </c:pt>
                <c:pt idx="1">
                  <c:v>266.80189874999996</c:v>
                </c:pt>
                <c:pt idx="2">
                  <c:v>623.15200000000004</c:v>
                </c:pt>
                <c:pt idx="3">
                  <c:v>218.45</c:v>
                </c:pt>
                <c:pt idx="4">
                  <c:v>652.13337760000013</c:v>
                </c:pt>
                <c:pt idx="5">
                  <c:v>0</c:v>
                </c:pt>
                <c:pt idx="6">
                  <c:v>0</c:v>
                </c:pt>
              </c:numCache>
            </c:numRef>
          </c:val>
          <c:extLst>
            <c:ext xmlns:c16="http://schemas.microsoft.com/office/drawing/2014/chart" uri="{C3380CC4-5D6E-409C-BE32-E72D297353CC}">
              <c16:uniqueId val="{00000000-D205-4C1A-AA76-C01C4A961614}"/>
            </c:ext>
          </c:extLst>
        </c:ser>
        <c:ser>
          <c:idx val="1"/>
          <c:order val="1"/>
          <c:tx>
            <c:strRef>
              <c:f>'10_Costo'!$E$31</c:f>
              <c:strCache>
                <c:ptCount val="1"/>
                <c:pt idx="0">
                  <c:v>Maquinaria</c:v>
                </c:pt>
              </c:strCache>
            </c:strRef>
          </c:tx>
          <c:spPr>
            <a:solidFill>
              <a:schemeClr val="accent4">
                <a:lumMod val="60000"/>
                <a:lumOff val="40000"/>
              </a:schemeClr>
            </a:solidFill>
            <a:ln>
              <a:noFill/>
            </a:ln>
            <a:effectLst/>
          </c:spPr>
          <c:invertIfNegative val="0"/>
          <c:cat>
            <c:strRef>
              <c:f>'10_Costo'!$C$32:$C$38</c:f>
              <c:strCache>
                <c:ptCount val="7"/>
                <c:pt idx="0">
                  <c:v>Adecuacion del terreno</c:v>
                </c:pt>
                <c:pt idx="1">
                  <c:v>Siembra</c:v>
                </c:pt>
                <c:pt idx="2">
                  <c:v>Fertilizacion</c:v>
                </c:pt>
                <c:pt idx="3">
                  <c:v>Riego</c:v>
                </c:pt>
                <c:pt idx="4">
                  <c:v>Manejo fitosanitario</c:v>
                </c:pt>
                <c:pt idx="5">
                  <c:v>Cosecha</c:v>
                </c:pt>
                <c:pt idx="6">
                  <c:v>Post-Cosecha</c:v>
                </c:pt>
              </c:strCache>
            </c:strRef>
          </c:cat>
          <c:val>
            <c:numRef>
              <c:f>'10_Costo'!$E$32:$E$38</c:f>
              <c:numCache>
                <c:formatCode>#,##0</c:formatCode>
                <c:ptCount val="7"/>
                <c:pt idx="0">
                  <c:v>303.76376000000005</c:v>
                </c:pt>
                <c:pt idx="1">
                  <c:v>128.86606499999999</c:v>
                </c:pt>
                <c:pt idx="2">
                  <c:v>21.857849999999999</c:v>
                </c:pt>
                <c:pt idx="3">
                  <c:v>1102.8447071999999</c:v>
                </c:pt>
                <c:pt idx="4">
                  <c:v>168.81072</c:v>
                </c:pt>
                <c:pt idx="5">
                  <c:v>650.78399999999999</c:v>
                </c:pt>
                <c:pt idx="6">
                  <c:v>942.824884</c:v>
                </c:pt>
              </c:numCache>
            </c:numRef>
          </c:val>
          <c:extLst>
            <c:ext xmlns:c16="http://schemas.microsoft.com/office/drawing/2014/chart" uri="{C3380CC4-5D6E-409C-BE32-E72D297353CC}">
              <c16:uniqueId val="{00000001-D205-4C1A-AA76-C01C4A961614}"/>
            </c:ext>
          </c:extLst>
        </c:ser>
        <c:ser>
          <c:idx val="2"/>
          <c:order val="2"/>
          <c:tx>
            <c:strRef>
              <c:f>'10_Costo'!$F$31</c:f>
              <c:strCache>
                <c:ptCount val="1"/>
                <c:pt idx="0">
                  <c:v>Mano de obra</c:v>
                </c:pt>
              </c:strCache>
            </c:strRef>
          </c:tx>
          <c:spPr>
            <a:solidFill>
              <a:schemeClr val="accent6">
                <a:lumMod val="60000"/>
                <a:lumOff val="40000"/>
              </a:schemeClr>
            </a:solidFill>
            <a:ln>
              <a:noFill/>
            </a:ln>
            <a:effectLst/>
          </c:spPr>
          <c:invertIfNegative val="0"/>
          <c:cat>
            <c:strRef>
              <c:f>'10_Costo'!$C$32:$C$38</c:f>
              <c:strCache>
                <c:ptCount val="7"/>
                <c:pt idx="0">
                  <c:v>Adecuacion del terreno</c:v>
                </c:pt>
                <c:pt idx="1">
                  <c:v>Siembra</c:v>
                </c:pt>
                <c:pt idx="2">
                  <c:v>Fertilizacion</c:v>
                </c:pt>
                <c:pt idx="3">
                  <c:v>Riego</c:v>
                </c:pt>
                <c:pt idx="4">
                  <c:v>Manejo fitosanitario</c:v>
                </c:pt>
                <c:pt idx="5">
                  <c:v>Cosecha</c:v>
                </c:pt>
                <c:pt idx="6">
                  <c:v>Post-Cosecha</c:v>
                </c:pt>
              </c:strCache>
            </c:strRef>
          </c:cat>
          <c:val>
            <c:numRef>
              <c:f>'10_Costo'!$F$32:$F$38</c:f>
              <c:numCache>
                <c:formatCode>#,##0</c:formatCode>
                <c:ptCount val="7"/>
                <c:pt idx="0">
                  <c:v>0</c:v>
                </c:pt>
                <c:pt idx="1">
                  <c:v>0</c:v>
                </c:pt>
                <c:pt idx="2">
                  <c:v>0</c:v>
                </c:pt>
                <c:pt idx="3">
                  <c:v>154.43</c:v>
                </c:pt>
                <c:pt idx="4">
                  <c:v>0</c:v>
                </c:pt>
                <c:pt idx="5">
                  <c:v>0</c:v>
                </c:pt>
                <c:pt idx="6">
                  <c:v>0</c:v>
                </c:pt>
              </c:numCache>
            </c:numRef>
          </c:val>
          <c:extLst>
            <c:ext xmlns:c16="http://schemas.microsoft.com/office/drawing/2014/chart" uri="{C3380CC4-5D6E-409C-BE32-E72D297353CC}">
              <c16:uniqueId val="{00000002-D205-4C1A-AA76-C01C4A961614}"/>
            </c:ext>
          </c:extLst>
        </c:ser>
        <c:dLbls>
          <c:showLegendKey val="0"/>
          <c:showVal val="0"/>
          <c:showCatName val="0"/>
          <c:showSerName val="0"/>
          <c:showPercent val="0"/>
          <c:showBubbleSize val="0"/>
        </c:dLbls>
        <c:gapWidth val="150"/>
        <c:overlap val="100"/>
        <c:axId val="439971784"/>
        <c:axId val="439972176"/>
      </c:barChart>
      <c:catAx>
        <c:axId val="43997178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39972176"/>
        <c:crosses val="autoZero"/>
        <c:auto val="1"/>
        <c:lblAlgn val="ctr"/>
        <c:lblOffset val="100"/>
        <c:noMultiLvlLbl val="0"/>
      </c:catAx>
      <c:valAx>
        <c:axId val="439972176"/>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3997178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19050"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a:t>Costo de produccion en el tiempo</a:t>
            </a:r>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areaChart>
        <c:grouping val="standard"/>
        <c:varyColors val="0"/>
        <c:ser>
          <c:idx val="0"/>
          <c:order val="0"/>
          <c:tx>
            <c:strRef>
              <c:f>'10_Costo'!$K$42</c:f>
              <c:strCache>
                <c:ptCount val="1"/>
                <c:pt idx="0">
                  <c:v>Sub-Total</c:v>
                </c:pt>
              </c:strCache>
            </c:strRef>
          </c:tx>
          <c:spPr>
            <a:solidFill>
              <a:schemeClr val="accent6"/>
            </a:solidFill>
            <a:ln>
              <a:noFill/>
            </a:ln>
            <a:effectLst/>
          </c:spPr>
          <c:cat>
            <c:strRef>
              <c:f>'10_Costo'!$C$43:$C$54</c:f>
              <c:strCache>
                <c:ptCount val="12"/>
                <c:pt idx="0">
                  <c:v>Enero</c:v>
                </c:pt>
                <c:pt idx="1">
                  <c:v>Febrero </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'10_Costo'!$K$43:$K$54</c:f>
              <c:numCache>
                <c:formatCode>#,##0</c:formatCode>
                <c:ptCount val="12"/>
                <c:pt idx="0">
                  <c:v>291.77785</c:v>
                </c:pt>
                <c:pt idx="1">
                  <c:v>1593.608884</c:v>
                </c:pt>
                <c:pt idx="2">
                  <c:v>0</c:v>
                </c:pt>
                <c:pt idx="3">
                  <c:v>0</c:v>
                </c:pt>
                <c:pt idx="4">
                  <c:v>0</c:v>
                </c:pt>
                <c:pt idx="5">
                  <c:v>0</c:v>
                </c:pt>
                <c:pt idx="6">
                  <c:v>0</c:v>
                </c:pt>
                <c:pt idx="7">
                  <c:v>0</c:v>
                </c:pt>
                <c:pt idx="8">
                  <c:v>0</c:v>
                </c:pt>
                <c:pt idx="9">
                  <c:v>0</c:v>
                </c:pt>
                <c:pt idx="10">
                  <c:v>1968.4582085499999</c:v>
                </c:pt>
                <c:pt idx="11">
                  <c:v>1093.1227199999998</c:v>
                </c:pt>
              </c:numCache>
            </c:numRef>
          </c:val>
          <c:extLst>
            <c:ext xmlns:c16="http://schemas.microsoft.com/office/drawing/2014/chart" uri="{C3380CC4-5D6E-409C-BE32-E72D297353CC}">
              <c16:uniqueId val="{00000000-BD53-4112-8376-4DFD464158D4}"/>
            </c:ext>
          </c:extLst>
        </c:ser>
        <c:dLbls>
          <c:showLegendKey val="0"/>
          <c:showVal val="0"/>
          <c:showCatName val="0"/>
          <c:showSerName val="0"/>
          <c:showPercent val="0"/>
          <c:showBubbleSize val="0"/>
        </c:dLbls>
        <c:axId val="439972960"/>
        <c:axId val="439973352"/>
      </c:areaChart>
      <c:catAx>
        <c:axId val="439972960"/>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39973352"/>
        <c:crosses val="autoZero"/>
        <c:auto val="1"/>
        <c:lblAlgn val="ctr"/>
        <c:lblOffset val="100"/>
        <c:noMultiLvlLbl val="0"/>
      </c:catAx>
      <c:valAx>
        <c:axId val="43997335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moneda local</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39972960"/>
        <c:crosses val="autoZero"/>
        <c:crossBetween val="midCat"/>
      </c:valAx>
      <c:spPr>
        <a:noFill/>
        <a:ln>
          <a:noFill/>
        </a:ln>
        <a:effectLst/>
      </c:spPr>
    </c:plotArea>
    <c:plotVisOnly val="1"/>
    <c:dispBlanksAs val="zero"/>
    <c:showDLblsOverMax val="0"/>
  </c:chart>
  <c:spPr>
    <a:solidFill>
      <a:schemeClr val="bg1"/>
    </a:solidFill>
    <a:ln w="19050"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tx>
            <c:strRef>
              <c:f>'10_Costo'!$C$39</c:f>
              <c:strCache>
                <c:ptCount val="1"/>
                <c:pt idx="0">
                  <c:v>Porcentaje del costo</c:v>
                </c:pt>
              </c:strCache>
            </c:strRef>
          </c:tx>
          <c:dPt>
            <c:idx val="0"/>
            <c:bubble3D val="0"/>
            <c:spPr>
              <a:solidFill>
                <a:schemeClr val="accent2">
                  <a:lumMod val="50000"/>
                </a:schemeClr>
              </a:solidFill>
              <a:ln w="19050">
                <a:solidFill>
                  <a:schemeClr val="lt1"/>
                </a:solidFill>
              </a:ln>
              <a:effectLst/>
            </c:spPr>
            <c:extLst>
              <c:ext xmlns:c16="http://schemas.microsoft.com/office/drawing/2014/chart" uri="{C3380CC4-5D6E-409C-BE32-E72D297353CC}">
                <c16:uniqueId val="{00000001-6570-4A90-9991-FC8FB074B49C}"/>
              </c:ext>
            </c:extLst>
          </c:dPt>
          <c:dPt>
            <c:idx val="1"/>
            <c:bubble3D val="0"/>
            <c:spPr>
              <a:solidFill>
                <a:schemeClr val="accent4">
                  <a:lumMod val="60000"/>
                  <a:lumOff val="40000"/>
                </a:schemeClr>
              </a:solidFill>
              <a:ln w="19050">
                <a:solidFill>
                  <a:schemeClr val="lt1"/>
                </a:solidFill>
              </a:ln>
              <a:effectLst/>
            </c:spPr>
            <c:extLst>
              <c:ext xmlns:c16="http://schemas.microsoft.com/office/drawing/2014/chart" uri="{C3380CC4-5D6E-409C-BE32-E72D297353CC}">
                <c16:uniqueId val="{00000003-6570-4A90-9991-FC8FB074B49C}"/>
              </c:ext>
            </c:extLst>
          </c:dPt>
          <c:dPt>
            <c:idx val="2"/>
            <c:bubble3D val="0"/>
            <c:spPr>
              <a:solidFill>
                <a:schemeClr val="accent6">
                  <a:lumMod val="60000"/>
                  <a:lumOff val="40000"/>
                </a:schemeClr>
              </a:solidFill>
              <a:ln w="19050">
                <a:solidFill>
                  <a:schemeClr val="lt1"/>
                </a:solidFill>
              </a:ln>
              <a:effectLst/>
            </c:spPr>
            <c:extLst>
              <c:ext xmlns:c16="http://schemas.microsoft.com/office/drawing/2014/chart" uri="{C3380CC4-5D6E-409C-BE32-E72D297353CC}">
                <c16:uniqueId val="{00000005-6570-4A90-9991-FC8FB074B49C}"/>
              </c:ext>
            </c:extLst>
          </c:dPt>
          <c:cat>
            <c:strRef>
              <c:f>'10_Costo'!$D$31:$F$31</c:f>
              <c:strCache>
                <c:ptCount val="3"/>
                <c:pt idx="0">
                  <c:v>Insumos</c:v>
                </c:pt>
                <c:pt idx="1">
                  <c:v>Maquinaria</c:v>
                </c:pt>
                <c:pt idx="2">
                  <c:v>Mano de obra</c:v>
                </c:pt>
              </c:strCache>
            </c:strRef>
          </c:cat>
          <c:val>
            <c:numRef>
              <c:f>'10_Costo'!$D$39:$F$39</c:f>
              <c:numCache>
                <c:formatCode>0.00%</c:formatCode>
                <c:ptCount val="3"/>
                <c:pt idx="0">
                  <c:v>0.3363193302351779</c:v>
                </c:pt>
                <c:pt idx="1">
                  <c:v>0.63417956526341823</c:v>
                </c:pt>
                <c:pt idx="2">
                  <c:v>2.9501104501403998E-2</c:v>
                </c:pt>
              </c:numCache>
            </c:numRef>
          </c:val>
          <c:extLst>
            <c:ext xmlns:c16="http://schemas.microsoft.com/office/drawing/2014/chart" uri="{C3380CC4-5D6E-409C-BE32-E72D297353CC}">
              <c16:uniqueId val="{00000006-6570-4A90-9991-FC8FB074B49C}"/>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19050"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s-CO" sz="1200"/>
              <a:t>Costo de produccion por tonelada</a:t>
            </a:r>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683257885447246"/>
          <c:y val="0.14272248434437881"/>
          <c:w val="0.55106550705552049"/>
          <c:h val="0.74798146413235678"/>
        </c:manualLayout>
      </c:layout>
      <c:barChart>
        <c:barDir val="col"/>
        <c:grouping val="stacked"/>
        <c:varyColors val="0"/>
        <c:ser>
          <c:idx val="0"/>
          <c:order val="0"/>
          <c:tx>
            <c:strRef>
              <c:f>'11_CostoUSD'!$C$21</c:f>
              <c:strCache>
                <c:ptCount val="1"/>
                <c:pt idx="0">
                  <c:v>Adecuacion del terreno</c:v>
                </c:pt>
              </c:strCache>
            </c:strRef>
          </c:tx>
          <c:spPr>
            <a:solidFill>
              <a:schemeClr val="accent1"/>
            </a:solidFill>
            <a:ln>
              <a:noFill/>
            </a:ln>
            <a:effectLst/>
          </c:spPr>
          <c:invertIfNegative val="0"/>
          <c:cat>
            <c:strRef>
              <c:f>'11_CostoUSD'!$F$20</c:f>
              <c:strCache>
                <c:ptCount val="1"/>
                <c:pt idx="0">
                  <c:v>Por tonelada</c:v>
                </c:pt>
              </c:strCache>
            </c:strRef>
          </c:cat>
          <c:val>
            <c:numRef>
              <c:f>'11_CostoUSD'!$F$21</c:f>
              <c:numCache>
                <c:formatCode>#,##0</c:formatCode>
                <c:ptCount val="1"/>
                <c:pt idx="0">
                  <c:v>12.983381340817576</c:v>
                </c:pt>
              </c:numCache>
            </c:numRef>
          </c:val>
          <c:extLst>
            <c:ext xmlns:c16="http://schemas.microsoft.com/office/drawing/2014/chart" uri="{C3380CC4-5D6E-409C-BE32-E72D297353CC}">
              <c16:uniqueId val="{00000000-42CC-4F56-83A7-7F2E6FB729DE}"/>
            </c:ext>
          </c:extLst>
        </c:ser>
        <c:ser>
          <c:idx val="1"/>
          <c:order val="1"/>
          <c:tx>
            <c:strRef>
              <c:f>'11_CostoUSD'!$C$22</c:f>
              <c:strCache>
                <c:ptCount val="1"/>
                <c:pt idx="0">
                  <c:v>Siembra</c:v>
                </c:pt>
              </c:strCache>
            </c:strRef>
          </c:tx>
          <c:spPr>
            <a:solidFill>
              <a:schemeClr val="accent2"/>
            </a:solidFill>
            <a:ln>
              <a:noFill/>
            </a:ln>
            <a:effectLst/>
          </c:spPr>
          <c:invertIfNegative val="0"/>
          <c:cat>
            <c:strRef>
              <c:f>'11_CostoUSD'!$F$20</c:f>
              <c:strCache>
                <c:ptCount val="1"/>
                <c:pt idx="0">
                  <c:v>Por tonelada</c:v>
                </c:pt>
              </c:strCache>
            </c:strRef>
          </c:cat>
          <c:val>
            <c:numRef>
              <c:f>'11_CostoUSD'!$F$22</c:f>
              <c:numCache>
                <c:formatCode>#,##0</c:formatCode>
                <c:ptCount val="1"/>
                <c:pt idx="0">
                  <c:v>16.911523802941584</c:v>
                </c:pt>
              </c:numCache>
            </c:numRef>
          </c:val>
          <c:extLst>
            <c:ext xmlns:c16="http://schemas.microsoft.com/office/drawing/2014/chart" uri="{C3380CC4-5D6E-409C-BE32-E72D297353CC}">
              <c16:uniqueId val="{00000001-42CC-4F56-83A7-7F2E6FB729DE}"/>
            </c:ext>
          </c:extLst>
        </c:ser>
        <c:ser>
          <c:idx val="2"/>
          <c:order val="2"/>
          <c:tx>
            <c:strRef>
              <c:f>'11_CostoUSD'!$C$23</c:f>
              <c:strCache>
                <c:ptCount val="1"/>
                <c:pt idx="0">
                  <c:v>Fertilizacion</c:v>
                </c:pt>
              </c:strCache>
            </c:strRef>
          </c:tx>
          <c:spPr>
            <a:solidFill>
              <a:schemeClr val="accent3"/>
            </a:solidFill>
            <a:ln>
              <a:noFill/>
            </a:ln>
            <a:effectLst/>
          </c:spPr>
          <c:invertIfNegative val="0"/>
          <c:cat>
            <c:strRef>
              <c:f>'11_CostoUSD'!$F$20</c:f>
              <c:strCache>
                <c:ptCount val="1"/>
                <c:pt idx="0">
                  <c:v>Por tonelada</c:v>
                </c:pt>
              </c:strCache>
            </c:strRef>
          </c:cat>
          <c:val>
            <c:numRef>
              <c:f>'11_CostoUSD'!$F$23</c:f>
              <c:numCache>
                <c:formatCode>#,##0</c:formatCode>
                <c:ptCount val="1"/>
                <c:pt idx="0">
                  <c:v>27.568821412842478</c:v>
                </c:pt>
              </c:numCache>
            </c:numRef>
          </c:val>
          <c:extLst>
            <c:ext xmlns:c16="http://schemas.microsoft.com/office/drawing/2014/chart" uri="{C3380CC4-5D6E-409C-BE32-E72D297353CC}">
              <c16:uniqueId val="{00000002-42CC-4F56-83A7-7F2E6FB729DE}"/>
            </c:ext>
          </c:extLst>
        </c:ser>
        <c:ser>
          <c:idx val="3"/>
          <c:order val="3"/>
          <c:tx>
            <c:strRef>
              <c:f>'11_CostoUSD'!$C$24</c:f>
              <c:strCache>
                <c:ptCount val="1"/>
                <c:pt idx="0">
                  <c:v>Riego</c:v>
                </c:pt>
              </c:strCache>
            </c:strRef>
          </c:tx>
          <c:spPr>
            <a:solidFill>
              <a:schemeClr val="accent4"/>
            </a:solidFill>
            <a:ln>
              <a:noFill/>
            </a:ln>
            <a:effectLst/>
          </c:spPr>
          <c:invertIfNegative val="0"/>
          <c:cat>
            <c:strRef>
              <c:f>'11_CostoUSD'!$F$20</c:f>
              <c:strCache>
                <c:ptCount val="1"/>
                <c:pt idx="0">
                  <c:v>Por tonelada</c:v>
                </c:pt>
              </c:strCache>
            </c:strRef>
          </c:cat>
          <c:val>
            <c:numRef>
              <c:f>'11_CostoUSD'!$F$24</c:f>
              <c:numCache>
                <c:formatCode>#,##0</c:formatCode>
                <c:ptCount val="1"/>
                <c:pt idx="0">
                  <c:v>63.074991656818973</c:v>
                </c:pt>
              </c:numCache>
            </c:numRef>
          </c:val>
          <c:extLst>
            <c:ext xmlns:c16="http://schemas.microsoft.com/office/drawing/2014/chart" uri="{C3380CC4-5D6E-409C-BE32-E72D297353CC}">
              <c16:uniqueId val="{00000003-42CC-4F56-83A7-7F2E6FB729DE}"/>
            </c:ext>
          </c:extLst>
        </c:ser>
        <c:ser>
          <c:idx val="4"/>
          <c:order val="4"/>
          <c:tx>
            <c:strRef>
              <c:f>'11_CostoUSD'!$C$25</c:f>
              <c:strCache>
                <c:ptCount val="1"/>
                <c:pt idx="0">
                  <c:v>Manejo fitosanitario</c:v>
                </c:pt>
              </c:strCache>
            </c:strRef>
          </c:tx>
          <c:spPr>
            <a:solidFill>
              <a:schemeClr val="accent5"/>
            </a:solidFill>
            <a:ln>
              <a:noFill/>
            </a:ln>
            <a:effectLst/>
          </c:spPr>
          <c:invertIfNegative val="0"/>
          <c:cat>
            <c:strRef>
              <c:f>'11_CostoUSD'!$F$20</c:f>
              <c:strCache>
                <c:ptCount val="1"/>
                <c:pt idx="0">
                  <c:v>Por tonelada</c:v>
                </c:pt>
              </c:strCache>
            </c:strRef>
          </c:cat>
          <c:val>
            <c:numRef>
              <c:f>'11_CostoUSD'!$F$25</c:f>
              <c:numCache>
                <c:formatCode>#,##0</c:formatCode>
                <c:ptCount val="1"/>
                <c:pt idx="0">
                  <c:v>35.088551309195552</c:v>
                </c:pt>
              </c:numCache>
            </c:numRef>
          </c:val>
          <c:extLst>
            <c:ext xmlns:c16="http://schemas.microsoft.com/office/drawing/2014/chart" uri="{C3380CC4-5D6E-409C-BE32-E72D297353CC}">
              <c16:uniqueId val="{00000004-42CC-4F56-83A7-7F2E6FB729DE}"/>
            </c:ext>
          </c:extLst>
        </c:ser>
        <c:ser>
          <c:idx val="5"/>
          <c:order val="5"/>
          <c:tx>
            <c:strRef>
              <c:f>'11_CostoUSD'!$C$26</c:f>
              <c:strCache>
                <c:ptCount val="1"/>
                <c:pt idx="0">
                  <c:v>Cosecha</c:v>
                </c:pt>
              </c:strCache>
            </c:strRef>
          </c:tx>
          <c:spPr>
            <a:solidFill>
              <a:schemeClr val="accent6"/>
            </a:solidFill>
            <a:ln>
              <a:noFill/>
            </a:ln>
            <a:effectLst/>
          </c:spPr>
          <c:invertIfNegative val="0"/>
          <c:cat>
            <c:strRef>
              <c:f>'11_CostoUSD'!$F$20</c:f>
              <c:strCache>
                <c:ptCount val="1"/>
                <c:pt idx="0">
                  <c:v>Por tonelada</c:v>
                </c:pt>
              </c:strCache>
            </c:strRef>
          </c:cat>
          <c:val>
            <c:numRef>
              <c:f>'11_CostoUSD'!$F$26</c:f>
              <c:numCache>
                <c:formatCode>#,##0</c:formatCode>
                <c:ptCount val="1"/>
                <c:pt idx="0">
                  <c:v>27.815618434873947</c:v>
                </c:pt>
              </c:numCache>
            </c:numRef>
          </c:val>
          <c:extLst>
            <c:ext xmlns:c16="http://schemas.microsoft.com/office/drawing/2014/chart" uri="{C3380CC4-5D6E-409C-BE32-E72D297353CC}">
              <c16:uniqueId val="{00000005-42CC-4F56-83A7-7F2E6FB729DE}"/>
            </c:ext>
          </c:extLst>
        </c:ser>
        <c:ser>
          <c:idx val="6"/>
          <c:order val="6"/>
          <c:tx>
            <c:strRef>
              <c:f>'11_CostoUSD'!$C$27</c:f>
              <c:strCache>
                <c:ptCount val="1"/>
                <c:pt idx="0">
                  <c:v>Post-Cosecha</c:v>
                </c:pt>
              </c:strCache>
            </c:strRef>
          </c:tx>
          <c:spPr>
            <a:solidFill>
              <a:schemeClr val="accent1">
                <a:lumMod val="60000"/>
              </a:schemeClr>
            </a:solidFill>
            <a:ln>
              <a:noFill/>
            </a:ln>
            <a:effectLst/>
          </c:spPr>
          <c:invertIfNegative val="0"/>
          <c:cat>
            <c:strRef>
              <c:f>'11_CostoUSD'!$F$20</c:f>
              <c:strCache>
                <c:ptCount val="1"/>
                <c:pt idx="0">
                  <c:v>Por tonelada</c:v>
                </c:pt>
              </c:strCache>
            </c:strRef>
          </c:cat>
          <c:val>
            <c:numRef>
              <c:f>'11_CostoUSD'!$F$27</c:f>
              <c:numCache>
                <c:formatCode>#,##0</c:formatCode>
                <c:ptCount val="1"/>
                <c:pt idx="0">
                  <c:v>40.297944055551902</c:v>
                </c:pt>
              </c:numCache>
            </c:numRef>
          </c:val>
          <c:extLst>
            <c:ext xmlns:c16="http://schemas.microsoft.com/office/drawing/2014/chart" uri="{C3380CC4-5D6E-409C-BE32-E72D297353CC}">
              <c16:uniqueId val="{00000006-42CC-4F56-83A7-7F2E6FB729DE}"/>
            </c:ext>
          </c:extLst>
        </c:ser>
        <c:ser>
          <c:idx val="7"/>
          <c:order val="7"/>
          <c:tx>
            <c:strRef>
              <c:f>'11_CostoUSD'!$C$28</c:f>
              <c:strCache>
                <c:ptCount val="1"/>
                <c:pt idx="0">
                  <c:v>Costos indirectos</c:v>
                </c:pt>
              </c:strCache>
            </c:strRef>
          </c:tx>
          <c:spPr>
            <a:solidFill>
              <a:schemeClr val="accent2">
                <a:lumMod val="60000"/>
              </a:schemeClr>
            </a:solidFill>
            <a:ln>
              <a:noFill/>
            </a:ln>
            <a:effectLst/>
          </c:spPr>
          <c:invertIfNegative val="0"/>
          <c:cat>
            <c:strRef>
              <c:f>'11_CostoUSD'!$F$20</c:f>
              <c:strCache>
                <c:ptCount val="1"/>
                <c:pt idx="0">
                  <c:v>Por tonelada</c:v>
                </c:pt>
              </c:strCache>
            </c:strRef>
          </c:cat>
          <c:val>
            <c:numRef>
              <c:f>'11_CostoUSD'!$F$28</c:f>
              <c:numCache>
                <c:formatCode>#,##0</c:formatCode>
                <c:ptCount val="1"/>
                <c:pt idx="0">
                  <c:v>88.871547154017847</c:v>
                </c:pt>
              </c:numCache>
            </c:numRef>
          </c:val>
          <c:extLst>
            <c:ext xmlns:c16="http://schemas.microsoft.com/office/drawing/2014/chart" uri="{C3380CC4-5D6E-409C-BE32-E72D297353CC}">
              <c16:uniqueId val="{00000007-42CC-4F56-83A7-7F2E6FB729DE}"/>
            </c:ext>
          </c:extLst>
        </c:ser>
        <c:dLbls>
          <c:showLegendKey val="0"/>
          <c:showVal val="0"/>
          <c:showCatName val="0"/>
          <c:showSerName val="0"/>
          <c:showPercent val="0"/>
          <c:showBubbleSize val="0"/>
        </c:dLbls>
        <c:gapWidth val="150"/>
        <c:overlap val="100"/>
        <c:axId val="440271192"/>
        <c:axId val="440271584"/>
      </c:barChart>
      <c:catAx>
        <c:axId val="4402711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40271584"/>
        <c:crosses val="autoZero"/>
        <c:auto val="1"/>
        <c:lblAlgn val="ctr"/>
        <c:lblOffset val="100"/>
        <c:noMultiLvlLbl val="0"/>
      </c:catAx>
      <c:valAx>
        <c:axId val="44027158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dolares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40271192"/>
        <c:crosses val="autoZero"/>
        <c:crossBetween val="between"/>
      </c:valAx>
      <c:spPr>
        <a:noFill/>
        <a:ln>
          <a:noFill/>
        </a:ln>
        <a:effectLst/>
      </c:spPr>
    </c:plotArea>
    <c:legend>
      <c:legendPos val="r"/>
      <c:layout>
        <c:manualLayout>
          <c:xMode val="edge"/>
          <c:yMode val="edge"/>
          <c:x val="0.73797433857353201"/>
          <c:y val="0.13653477202240205"/>
          <c:w val="0.24808837919650287"/>
          <c:h val="0.75421250437824128"/>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19050"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4"/>
    </mc:Choice>
    <mc:Fallback>
      <c:style val="4"/>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a:t>Costo total por actividad y categorias</a:t>
            </a:r>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stacked"/>
        <c:varyColors val="0"/>
        <c:ser>
          <c:idx val="0"/>
          <c:order val="0"/>
          <c:tx>
            <c:strRef>
              <c:f>'11_CostoUSD'!$D$31</c:f>
              <c:strCache>
                <c:ptCount val="1"/>
                <c:pt idx="0">
                  <c:v>Insumos</c:v>
                </c:pt>
              </c:strCache>
            </c:strRef>
          </c:tx>
          <c:spPr>
            <a:solidFill>
              <a:schemeClr val="accent2">
                <a:lumMod val="75000"/>
              </a:schemeClr>
            </a:solidFill>
            <a:ln>
              <a:noFill/>
            </a:ln>
            <a:effectLst/>
          </c:spPr>
          <c:invertIfNegative val="0"/>
          <c:cat>
            <c:strRef>
              <c:f>'11_CostoUSD'!$C$32:$C$38</c:f>
              <c:strCache>
                <c:ptCount val="7"/>
                <c:pt idx="0">
                  <c:v>Adecuacion del terreno</c:v>
                </c:pt>
                <c:pt idx="1">
                  <c:v>Siembra</c:v>
                </c:pt>
                <c:pt idx="2">
                  <c:v>Fertilizacion</c:v>
                </c:pt>
                <c:pt idx="3">
                  <c:v>Riego</c:v>
                </c:pt>
                <c:pt idx="4">
                  <c:v>Manejo fitosanitario</c:v>
                </c:pt>
                <c:pt idx="5">
                  <c:v>Cosecha</c:v>
                </c:pt>
                <c:pt idx="6">
                  <c:v>Post-Cosecha</c:v>
                </c:pt>
              </c:strCache>
            </c:strRef>
          </c:cat>
          <c:val>
            <c:numRef>
              <c:f>'11_CostoUSD'!$D$32:$D$38</c:f>
              <c:numCache>
                <c:formatCode>#,##0</c:formatCode>
                <c:ptCount val="7"/>
                <c:pt idx="0">
                  <c:v>0</c:v>
                </c:pt>
                <c:pt idx="1">
                  <c:v>78.471146691176457</c:v>
                </c:pt>
                <c:pt idx="2">
                  <c:v>183.28000000000003</c:v>
                </c:pt>
                <c:pt idx="3">
                  <c:v>64.25</c:v>
                </c:pt>
                <c:pt idx="4">
                  <c:v>191.80393458823534</c:v>
                </c:pt>
                <c:pt idx="5">
                  <c:v>0</c:v>
                </c:pt>
                <c:pt idx="6">
                  <c:v>0</c:v>
                </c:pt>
              </c:numCache>
            </c:numRef>
          </c:val>
          <c:extLst>
            <c:ext xmlns:c16="http://schemas.microsoft.com/office/drawing/2014/chart" uri="{C3380CC4-5D6E-409C-BE32-E72D297353CC}">
              <c16:uniqueId val="{00000000-0953-4CD4-BE11-2F207D76839E}"/>
            </c:ext>
          </c:extLst>
        </c:ser>
        <c:ser>
          <c:idx val="1"/>
          <c:order val="1"/>
          <c:tx>
            <c:strRef>
              <c:f>'11_CostoUSD'!$E$31</c:f>
              <c:strCache>
                <c:ptCount val="1"/>
                <c:pt idx="0">
                  <c:v>Maquinaria</c:v>
                </c:pt>
              </c:strCache>
            </c:strRef>
          </c:tx>
          <c:spPr>
            <a:solidFill>
              <a:schemeClr val="accent4">
                <a:lumMod val="60000"/>
                <a:lumOff val="40000"/>
              </a:schemeClr>
            </a:solidFill>
            <a:ln>
              <a:noFill/>
            </a:ln>
            <a:effectLst/>
          </c:spPr>
          <c:invertIfNegative val="0"/>
          <c:cat>
            <c:strRef>
              <c:f>'11_CostoUSD'!$C$32:$C$38</c:f>
              <c:strCache>
                <c:ptCount val="7"/>
                <c:pt idx="0">
                  <c:v>Adecuacion del terreno</c:v>
                </c:pt>
                <c:pt idx="1">
                  <c:v>Siembra</c:v>
                </c:pt>
                <c:pt idx="2">
                  <c:v>Fertilizacion</c:v>
                </c:pt>
                <c:pt idx="3">
                  <c:v>Riego</c:v>
                </c:pt>
                <c:pt idx="4">
                  <c:v>Manejo fitosanitario</c:v>
                </c:pt>
                <c:pt idx="5">
                  <c:v>Cosecha</c:v>
                </c:pt>
                <c:pt idx="6">
                  <c:v>Post-Cosecha</c:v>
                </c:pt>
              </c:strCache>
            </c:strRef>
          </c:cat>
          <c:val>
            <c:numRef>
              <c:f>'11_CostoUSD'!$E$32:$E$38</c:f>
              <c:numCache>
                <c:formatCode>#,##0</c:formatCode>
                <c:ptCount val="7"/>
                <c:pt idx="0">
                  <c:v>89.342282352941197</c:v>
                </c:pt>
                <c:pt idx="1">
                  <c:v>37.901783823529414</c:v>
                </c:pt>
                <c:pt idx="2">
                  <c:v>6.4287794117647055</c:v>
                </c:pt>
                <c:pt idx="3">
                  <c:v>324.36609035294117</c:v>
                </c:pt>
                <c:pt idx="4">
                  <c:v>49.650211764705887</c:v>
                </c:pt>
                <c:pt idx="5">
                  <c:v>191.40705882352941</c:v>
                </c:pt>
                <c:pt idx="6">
                  <c:v>277.30143647058821</c:v>
                </c:pt>
              </c:numCache>
            </c:numRef>
          </c:val>
          <c:extLst>
            <c:ext xmlns:c16="http://schemas.microsoft.com/office/drawing/2014/chart" uri="{C3380CC4-5D6E-409C-BE32-E72D297353CC}">
              <c16:uniqueId val="{00000001-0953-4CD4-BE11-2F207D76839E}"/>
            </c:ext>
          </c:extLst>
        </c:ser>
        <c:ser>
          <c:idx val="2"/>
          <c:order val="2"/>
          <c:tx>
            <c:strRef>
              <c:f>'11_CostoUSD'!$F$31</c:f>
              <c:strCache>
                <c:ptCount val="1"/>
                <c:pt idx="0">
                  <c:v>Mano de obra</c:v>
                </c:pt>
              </c:strCache>
            </c:strRef>
          </c:tx>
          <c:spPr>
            <a:solidFill>
              <a:schemeClr val="accent6">
                <a:lumMod val="60000"/>
                <a:lumOff val="40000"/>
              </a:schemeClr>
            </a:solidFill>
            <a:ln>
              <a:noFill/>
            </a:ln>
            <a:effectLst/>
          </c:spPr>
          <c:invertIfNegative val="0"/>
          <c:cat>
            <c:strRef>
              <c:f>'11_CostoUSD'!$C$32:$C$38</c:f>
              <c:strCache>
                <c:ptCount val="7"/>
                <c:pt idx="0">
                  <c:v>Adecuacion del terreno</c:v>
                </c:pt>
                <c:pt idx="1">
                  <c:v>Siembra</c:v>
                </c:pt>
                <c:pt idx="2">
                  <c:v>Fertilizacion</c:v>
                </c:pt>
                <c:pt idx="3">
                  <c:v>Riego</c:v>
                </c:pt>
                <c:pt idx="4">
                  <c:v>Manejo fitosanitario</c:v>
                </c:pt>
                <c:pt idx="5">
                  <c:v>Cosecha</c:v>
                </c:pt>
                <c:pt idx="6">
                  <c:v>Post-Cosecha</c:v>
                </c:pt>
              </c:strCache>
            </c:strRef>
          </c:cat>
          <c:val>
            <c:numRef>
              <c:f>'11_CostoUSD'!$F$32:$F$38</c:f>
              <c:numCache>
                <c:formatCode>#,##0</c:formatCode>
                <c:ptCount val="7"/>
                <c:pt idx="0">
                  <c:v>0</c:v>
                </c:pt>
                <c:pt idx="1">
                  <c:v>0</c:v>
                </c:pt>
                <c:pt idx="2">
                  <c:v>0</c:v>
                </c:pt>
                <c:pt idx="3">
                  <c:v>45.420588235294119</c:v>
                </c:pt>
                <c:pt idx="4">
                  <c:v>0</c:v>
                </c:pt>
                <c:pt idx="5">
                  <c:v>0</c:v>
                </c:pt>
                <c:pt idx="6">
                  <c:v>0</c:v>
                </c:pt>
              </c:numCache>
            </c:numRef>
          </c:val>
          <c:extLst>
            <c:ext xmlns:c16="http://schemas.microsoft.com/office/drawing/2014/chart" uri="{C3380CC4-5D6E-409C-BE32-E72D297353CC}">
              <c16:uniqueId val="{00000002-0953-4CD4-BE11-2F207D76839E}"/>
            </c:ext>
          </c:extLst>
        </c:ser>
        <c:dLbls>
          <c:showLegendKey val="0"/>
          <c:showVal val="0"/>
          <c:showCatName val="0"/>
          <c:showSerName val="0"/>
          <c:showPercent val="0"/>
          <c:showBubbleSize val="0"/>
        </c:dLbls>
        <c:gapWidth val="150"/>
        <c:overlap val="100"/>
        <c:axId val="439975312"/>
        <c:axId val="439974920"/>
      </c:barChart>
      <c:catAx>
        <c:axId val="43997531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39974920"/>
        <c:crosses val="autoZero"/>
        <c:auto val="1"/>
        <c:lblAlgn val="ctr"/>
        <c:lblOffset val="100"/>
        <c:noMultiLvlLbl val="0"/>
      </c:catAx>
      <c:valAx>
        <c:axId val="439974920"/>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3997531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19050"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tx>
            <c:strRef>
              <c:f>'11_CostoUSD'!$C$39</c:f>
              <c:strCache>
                <c:ptCount val="1"/>
                <c:pt idx="0">
                  <c:v>Porcentaje del costo</c:v>
                </c:pt>
              </c:strCache>
            </c:strRef>
          </c:tx>
          <c:dPt>
            <c:idx val="0"/>
            <c:bubble3D val="0"/>
            <c:spPr>
              <a:solidFill>
                <a:schemeClr val="accent2">
                  <a:lumMod val="50000"/>
                </a:schemeClr>
              </a:solidFill>
              <a:ln w="19050">
                <a:solidFill>
                  <a:schemeClr val="lt1"/>
                </a:solidFill>
              </a:ln>
              <a:effectLst/>
            </c:spPr>
            <c:extLst>
              <c:ext xmlns:c16="http://schemas.microsoft.com/office/drawing/2014/chart" uri="{C3380CC4-5D6E-409C-BE32-E72D297353CC}">
                <c16:uniqueId val="{00000001-465B-4ACE-A76B-4838E997B376}"/>
              </c:ext>
            </c:extLst>
          </c:dPt>
          <c:dPt>
            <c:idx val="1"/>
            <c:bubble3D val="0"/>
            <c:spPr>
              <a:solidFill>
                <a:schemeClr val="accent4">
                  <a:lumMod val="60000"/>
                  <a:lumOff val="40000"/>
                </a:schemeClr>
              </a:solidFill>
              <a:ln w="19050">
                <a:solidFill>
                  <a:schemeClr val="lt1"/>
                </a:solidFill>
              </a:ln>
              <a:effectLst/>
            </c:spPr>
            <c:extLst>
              <c:ext xmlns:c16="http://schemas.microsoft.com/office/drawing/2014/chart" uri="{C3380CC4-5D6E-409C-BE32-E72D297353CC}">
                <c16:uniqueId val="{00000003-465B-4ACE-A76B-4838E997B376}"/>
              </c:ext>
            </c:extLst>
          </c:dPt>
          <c:dPt>
            <c:idx val="2"/>
            <c:bubble3D val="0"/>
            <c:spPr>
              <a:solidFill>
                <a:schemeClr val="accent6">
                  <a:lumMod val="60000"/>
                  <a:lumOff val="40000"/>
                </a:schemeClr>
              </a:solidFill>
              <a:ln w="19050">
                <a:solidFill>
                  <a:schemeClr val="lt1"/>
                </a:solidFill>
              </a:ln>
              <a:effectLst/>
            </c:spPr>
            <c:extLst>
              <c:ext xmlns:c16="http://schemas.microsoft.com/office/drawing/2014/chart" uri="{C3380CC4-5D6E-409C-BE32-E72D297353CC}">
                <c16:uniqueId val="{00000005-465B-4ACE-A76B-4838E997B376}"/>
              </c:ext>
            </c:extLst>
          </c:dPt>
          <c:cat>
            <c:strRef>
              <c:f>'11_CostoUSD'!$D$31:$F$31</c:f>
              <c:strCache>
                <c:ptCount val="3"/>
                <c:pt idx="0">
                  <c:v>Insumos</c:v>
                </c:pt>
                <c:pt idx="1">
                  <c:v>Maquinaria</c:v>
                </c:pt>
                <c:pt idx="2">
                  <c:v>Mano de obra</c:v>
                </c:pt>
              </c:strCache>
            </c:strRef>
          </c:cat>
          <c:val>
            <c:numRef>
              <c:f>'11_CostoUSD'!$D$39:$F$39</c:f>
              <c:numCache>
                <c:formatCode>0.0%</c:formatCode>
                <c:ptCount val="3"/>
                <c:pt idx="0">
                  <c:v>0.33631933023517779</c:v>
                </c:pt>
                <c:pt idx="1">
                  <c:v>0.63417956526341812</c:v>
                </c:pt>
                <c:pt idx="2">
                  <c:v>2.9501104501403991E-2</c:v>
                </c:pt>
              </c:numCache>
            </c:numRef>
          </c:val>
          <c:extLst>
            <c:ext xmlns:c16="http://schemas.microsoft.com/office/drawing/2014/chart" uri="{C3380CC4-5D6E-409C-BE32-E72D297353CC}">
              <c16:uniqueId val="{00000006-465B-4ACE-A76B-4838E997B376}"/>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19050"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a:t>Costo de produccion en el tiempo</a:t>
            </a:r>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areaChart>
        <c:grouping val="standard"/>
        <c:varyColors val="0"/>
        <c:ser>
          <c:idx val="0"/>
          <c:order val="0"/>
          <c:tx>
            <c:strRef>
              <c:f>'11_CostoUSD'!$K$42</c:f>
              <c:strCache>
                <c:ptCount val="1"/>
                <c:pt idx="0">
                  <c:v>Sub-Total</c:v>
                </c:pt>
              </c:strCache>
            </c:strRef>
          </c:tx>
          <c:spPr>
            <a:solidFill>
              <a:schemeClr val="accent6"/>
            </a:solidFill>
            <a:ln>
              <a:noFill/>
            </a:ln>
            <a:effectLst/>
          </c:spPr>
          <c:cat>
            <c:strRef>
              <c:f>'11_CostoUSD'!$C$43:$C$54</c:f>
              <c:strCache>
                <c:ptCount val="12"/>
                <c:pt idx="0">
                  <c:v>Enero</c:v>
                </c:pt>
                <c:pt idx="1">
                  <c:v>Febrero </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'11_CostoUSD'!$K$43:$K$54</c:f>
              <c:numCache>
                <c:formatCode>#,##0</c:formatCode>
                <c:ptCount val="12"/>
                <c:pt idx="0">
                  <c:v>85.817014705882357</c:v>
                </c:pt>
                <c:pt idx="1">
                  <c:v>468.7084952941176</c:v>
                </c:pt>
                <c:pt idx="2">
                  <c:v>0</c:v>
                </c:pt>
                <c:pt idx="3">
                  <c:v>0</c:v>
                </c:pt>
                <c:pt idx="4">
                  <c:v>0</c:v>
                </c:pt>
                <c:pt idx="5">
                  <c:v>0</c:v>
                </c:pt>
                <c:pt idx="6">
                  <c:v>0</c:v>
                </c:pt>
                <c:pt idx="7">
                  <c:v>0</c:v>
                </c:pt>
                <c:pt idx="8">
                  <c:v>0</c:v>
                </c:pt>
                <c:pt idx="9">
                  <c:v>0</c:v>
                </c:pt>
                <c:pt idx="10">
                  <c:v>578.95829663235281</c:v>
                </c:pt>
                <c:pt idx="11">
                  <c:v>321.5066823529412</c:v>
                </c:pt>
              </c:numCache>
            </c:numRef>
          </c:val>
          <c:extLst>
            <c:ext xmlns:c16="http://schemas.microsoft.com/office/drawing/2014/chart" uri="{C3380CC4-5D6E-409C-BE32-E72D297353CC}">
              <c16:uniqueId val="{00000000-09AA-4AC3-B446-365F28792F0E}"/>
            </c:ext>
          </c:extLst>
        </c:ser>
        <c:dLbls>
          <c:showLegendKey val="0"/>
          <c:showVal val="0"/>
          <c:showCatName val="0"/>
          <c:showSerName val="0"/>
          <c:showPercent val="0"/>
          <c:showBubbleSize val="0"/>
        </c:dLbls>
        <c:axId val="440272760"/>
        <c:axId val="440273152"/>
      </c:areaChart>
      <c:catAx>
        <c:axId val="440272760"/>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40273152"/>
        <c:crosses val="autoZero"/>
        <c:auto val="1"/>
        <c:lblAlgn val="ctr"/>
        <c:lblOffset val="100"/>
        <c:noMultiLvlLbl val="0"/>
      </c:catAx>
      <c:valAx>
        <c:axId val="44027315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dolares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40272760"/>
        <c:crosses val="autoZero"/>
        <c:crossBetween val="midCat"/>
      </c:valAx>
      <c:spPr>
        <a:noFill/>
        <a:ln>
          <a:noFill/>
        </a:ln>
        <a:effectLst/>
      </c:spPr>
    </c:plotArea>
    <c:plotVisOnly val="1"/>
    <c:dispBlanksAs val="zero"/>
    <c:showDLblsOverMax val="0"/>
  </c:chart>
  <c:spPr>
    <a:solidFill>
      <a:schemeClr val="bg1"/>
    </a:solidFill>
    <a:ln w="19050"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withinLinear" id="15">
  <a:schemeClr val="accent2"/>
</cs:colorStyle>
</file>

<file path=xl/charts/colors3.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withinLinear" id="15">
  <a:schemeClr val="accent2"/>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hyperlink" Target="#'8_PostCos'!A1"/><Relationship Id="rId13" Type="http://schemas.openxmlformats.org/officeDocument/2006/relationships/hyperlink" Target="#'9_CostInd'!A1"/><Relationship Id="rId3" Type="http://schemas.openxmlformats.org/officeDocument/2006/relationships/hyperlink" Target="#'3_Fert'!A1"/><Relationship Id="rId7" Type="http://schemas.openxmlformats.org/officeDocument/2006/relationships/hyperlink" Target="#'10_Costo'!A1"/><Relationship Id="rId12" Type="http://schemas.openxmlformats.org/officeDocument/2006/relationships/image" Target="../media/image1.png"/><Relationship Id="rId2" Type="http://schemas.openxmlformats.org/officeDocument/2006/relationships/hyperlink" Target="#'2_Siembra'!A1"/><Relationship Id="rId1" Type="http://schemas.openxmlformats.org/officeDocument/2006/relationships/hyperlink" Target="#'1_AdecTerreno'!A1"/><Relationship Id="rId6" Type="http://schemas.openxmlformats.org/officeDocument/2006/relationships/hyperlink" Target="#'5_ManFito'!A1"/><Relationship Id="rId11" Type="http://schemas.openxmlformats.org/officeDocument/2006/relationships/hyperlink" Target="#'InfoBasica e Instrucciones'!A1"/><Relationship Id="rId5" Type="http://schemas.openxmlformats.org/officeDocument/2006/relationships/hyperlink" Target="#'6_Cosecha'!A1"/><Relationship Id="rId10" Type="http://schemas.openxmlformats.org/officeDocument/2006/relationships/hyperlink" Target="#'11_CostoUSD'!A1"/><Relationship Id="rId4" Type="http://schemas.openxmlformats.org/officeDocument/2006/relationships/hyperlink" Target="#'4_Riego'!A1"/><Relationship Id="rId9" Type="http://schemas.openxmlformats.org/officeDocument/2006/relationships/hyperlink" Target="#'7_Produc'!A1"/></Relationships>
</file>

<file path=xl/drawings/_rels/drawing10.xml.rels><?xml version="1.0" encoding="UTF-8" standalone="yes"?>
<Relationships xmlns="http://schemas.openxmlformats.org/package/2006/relationships"><Relationship Id="rId8" Type="http://schemas.openxmlformats.org/officeDocument/2006/relationships/hyperlink" Target="#'5_ManFito'!A1"/><Relationship Id="rId3" Type="http://schemas.openxmlformats.org/officeDocument/2006/relationships/hyperlink" Target="#MenuPrincipal!A1"/><Relationship Id="rId7" Type="http://schemas.openxmlformats.org/officeDocument/2006/relationships/hyperlink" Target="#'4_Riego'!A1"/><Relationship Id="rId12" Type="http://schemas.openxmlformats.org/officeDocument/2006/relationships/hyperlink" Target="#'11_CostoUSD'!A1"/><Relationship Id="rId2" Type="http://schemas.openxmlformats.org/officeDocument/2006/relationships/hyperlink" Target="#'9_CostInd'!A1"/><Relationship Id="rId1" Type="http://schemas.openxmlformats.org/officeDocument/2006/relationships/hyperlink" Target="#'7_Produc'!A1"/><Relationship Id="rId6" Type="http://schemas.openxmlformats.org/officeDocument/2006/relationships/hyperlink" Target="#'3_Fert'!A1"/><Relationship Id="rId11" Type="http://schemas.openxmlformats.org/officeDocument/2006/relationships/hyperlink" Target="#'10_Costo'!A1"/><Relationship Id="rId5" Type="http://schemas.openxmlformats.org/officeDocument/2006/relationships/hyperlink" Target="#'2_Siembra'!A1"/><Relationship Id="rId10" Type="http://schemas.openxmlformats.org/officeDocument/2006/relationships/hyperlink" Target="#'8_PostCos'!A1"/><Relationship Id="rId4" Type="http://schemas.openxmlformats.org/officeDocument/2006/relationships/hyperlink" Target="#'1_AdecTerreno'!A1"/><Relationship Id="rId9" Type="http://schemas.openxmlformats.org/officeDocument/2006/relationships/hyperlink" Target="#'6_Cosecha'!A1"/></Relationships>
</file>

<file path=xl/drawings/_rels/drawing11.xml.rels><?xml version="1.0" encoding="UTF-8" standalone="yes"?>
<Relationships xmlns="http://schemas.openxmlformats.org/package/2006/relationships"><Relationship Id="rId8" Type="http://schemas.openxmlformats.org/officeDocument/2006/relationships/hyperlink" Target="#'5_ManFito'!A1"/><Relationship Id="rId3" Type="http://schemas.openxmlformats.org/officeDocument/2006/relationships/hyperlink" Target="#MenuPrincipal!A1"/><Relationship Id="rId7" Type="http://schemas.openxmlformats.org/officeDocument/2006/relationships/hyperlink" Target="#'4_Riego'!A1"/><Relationship Id="rId12" Type="http://schemas.openxmlformats.org/officeDocument/2006/relationships/hyperlink" Target="#'11_CostoUSD'!A1"/><Relationship Id="rId2" Type="http://schemas.openxmlformats.org/officeDocument/2006/relationships/hyperlink" Target="#'10_Costo'!A1"/><Relationship Id="rId1" Type="http://schemas.openxmlformats.org/officeDocument/2006/relationships/hyperlink" Target="#'8_PostCos'!A1"/><Relationship Id="rId6" Type="http://schemas.openxmlformats.org/officeDocument/2006/relationships/hyperlink" Target="#'3_Fert'!A1"/><Relationship Id="rId11" Type="http://schemas.openxmlformats.org/officeDocument/2006/relationships/hyperlink" Target="#'9_CostInd'!A1"/><Relationship Id="rId5" Type="http://schemas.openxmlformats.org/officeDocument/2006/relationships/hyperlink" Target="#'2_Siembra'!A1"/><Relationship Id="rId10" Type="http://schemas.openxmlformats.org/officeDocument/2006/relationships/hyperlink" Target="#'7_Produc'!A1"/><Relationship Id="rId4" Type="http://schemas.openxmlformats.org/officeDocument/2006/relationships/hyperlink" Target="#'1_AdecTerreno'!A1"/><Relationship Id="rId9" Type="http://schemas.openxmlformats.org/officeDocument/2006/relationships/hyperlink" Target="#'6_Cosecha'!A1"/></Relationships>
</file>

<file path=xl/drawings/_rels/drawing12.xml.rels><?xml version="1.0" encoding="UTF-8" standalone="yes"?>
<Relationships xmlns="http://schemas.openxmlformats.org/package/2006/relationships"><Relationship Id="rId8" Type="http://schemas.openxmlformats.org/officeDocument/2006/relationships/hyperlink" Target="#'5_ManFito'!A1"/><Relationship Id="rId13" Type="http://schemas.openxmlformats.org/officeDocument/2006/relationships/chart" Target="../charts/chart1.xml"/><Relationship Id="rId3" Type="http://schemas.openxmlformats.org/officeDocument/2006/relationships/hyperlink" Target="#MenuPrincipal!A1"/><Relationship Id="rId7" Type="http://schemas.openxmlformats.org/officeDocument/2006/relationships/hyperlink" Target="#'4_Riego'!A1"/><Relationship Id="rId12" Type="http://schemas.openxmlformats.org/officeDocument/2006/relationships/hyperlink" Target="#'10_Costo'!A1"/><Relationship Id="rId2" Type="http://schemas.openxmlformats.org/officeDocument/2006/relationships/hyperlink" Target="#'11_CostoUSD'!A1"/><Relationship Id="rId16" Type="http://schemas.openxmlformats.org/officeDocument/2006/relationships/chart" Target="../charts/chart4.xml"/><Relationship Id="rId1" Type="http://schemas.openxmlformats.org/officeDocument/2006/relationships/hyperlink" Target="#'9_CostInd'!A1"/><Relationship Id="rId6" Type="http://schemas.openxmlformats.org/officeDocument/2006/relationships/hyperlink" Target="#'3_Fert'!A1"/><Relationship Id="rId11" Type="http://schemas.openxmlformats.org/officeDocument/2006/relationships/hyperlink" Target="#'8_PostCos'!A1"/><Relationship Id="rId5" Type="http://schemas.openxmlformats.org/officeDocument/2006/relationships/hyperlink" Target="#'2_Siembra'!A1"/><Relationship Id="rId15" Type="http://schemas.openxmlformats.org/officeDocument/2006/relationships/chart" Target="../charts/chart3.xml"/><Relationship Id="rId10" Type="http://schemas.openxmlformats.org/officeDocument/2006/relationships/hyperlink" Target="#'7_Produc'!A1"/><Relationship Id="rId4" Type="http://schemas.openxmlformats.org/officeDocument/2006/relationships/hyperlink" Target="#'1_AdecTerreno'!A1"/><Relationship Id="rId9" Type="http://schemas.openxmlformats.org/officeDocument/2006/relationships/hyperlink" Target="#'6_Cosecha'!A1"/><Relationship Id="rId14" Type="http://schemas.openxmlformats.org/officeDocument/2006/relationships/chart" Target="../charts/chart2.xml"/></Relationships>
</file>

<file path=xl/drawings/_rels/drawing13.xml.rels><?xml version="1.0" encoding="UTF-8" standalone="yes"?>
<Relationships xmlns="http://schemas.openxmlformats.org/package/2006/relationships"><Relationship Id="rId8" Type="http://schemas.openxmlformats.org/officeDocument/2006/relationships/hyperlink" Target="#'6_Cosecha'!A1"/><Relationship Id="rId13" Type="http://schemas.openxmlformats.org/officeDocument/2006/relationships/chart" Target="../charts/chart6.xml"/><Relationship Id="rId3" Type="http://schemas.openxmlformats.org/officeDocument/2006/relationships/hyperlink" Target="#'1_AdecTerreno'!A1"/><Relationship Id="rId7" Type="http://schemas.openxmlformats.org/officeDocument/2006/relationships/hyperlink" Target="#'5_ManFito'!A1"/><Relationship Id="rId12" Type="http://schemas.openxmlformats.org/officeDocument/2006/relationships/chart" Target="../charts/chart5.xml"/><Relationship Id="rId2" Type="http://schemas.openxmlformats.org/officeDocument/2006/relationships/hyperlink" Target="#MenuPrincipal!A1"/><Relationship Id="rId16" Type="http://schemas.openxmlformats.org/officeDocument/2006/relationships/hyperlink" Target="#'11_CostoUSD'!A1"/><Relationship Id="rId1" Type="http://schemas.openxmlformats.org/officeDocument/2006/relationships/hyperlink" Target="#'10_Costo'!A1"/><Relationship Id="rId6" Type="http://schemas.openxmlformats.org/officeDocument/2006/relationships/hyperlink" Target="#'4_Riego'!A1"/><Relationship Id="rId11" Type="http://schemas.openxmlformats.org/officeDocument/2006/relationships/hyperlink" Target="#'9_CostInd'!A1"/><Relationship Id="rId5" Type="http://schemas.openxmlformats.org/officeDocument/2006/relationships/hyperlink" Target="#'3_Fert'!A1"/><Relationship Id="rId15" Type="http://schemas.openxmlformats.org/officeDocument/2006/relationships/chart" Target="../charts/chart8.xml"/><Relationship Id="rId10" Type="http://schemas.openxmlformats.org/officeDocument/2006/relationships/hyperlink" Target="#'8_PostCos'!A1"/><Relationship Id="rId4" Type="http://schemas.openxmlformats.org/officeDocument/2006/relationships/hyperlink" Target="#'2_Siembra'!A1"/><Relationship Id="rId9" Type="http://schemas.openxmlformats.org/officeDocument/2006/relationships/hyperlink" Target="#'7_Produc'!A1"/><Relationship Id="rId14" Type="http://schemas.openxmlformats.org/officeDocument/2006/relationships/chart" Target="../charts/chart7.xml"/></Relationships>
</file>

<file path=xl/drawings/_rels/drawing2.xml.rels><?xml version="1.0" encoding="UTF-8" standalone="yes"?>
<Relationships xmlns="http://schemas.openxmlformats.org/package/2006/relationships"><Relationship Id="rId8" Type="http://schemas.openxmlformats.org/officeDocument/2006/relationships/hyperlink" Target="#'7_Produc'!A1"/><Relationship Id="rId3" Type="http://schemas.openxmlformats.org/officeDocument/2006/relationships/hyperlink" Target="#'2_Siembra'!A1"/><Relationship Id="rId7" Type="http://schemas.openxmlformats.org/officeDocument/2006/relationships/hyperlink" Target="#'6_Cosecha'!A1"/><Relationship Id="rId12" Type="http://schemas.openxmlformats.org/officeDocument/2006/relationships/hyperlink" Target="#'11_CostoUSD'!A1"/><Relationship Id="rId2" Type="http://schemas.openxmlformats.org/officeDocument/2006/relationships/hyperlink" Target="#'1_AdecTerreno'!A1"/><Relationship Id="rId1" Type="http://schemas.openxmlformats.org/officeDocument/2006/relationships/hyperlink" Target="#MenuPrincipal!A1"/><Relationship Id="rId6" Type="http://schemas.openxmlformats.org/officeDocument/2006/relationships/hyperlink" Target="#'5_ManFito'!A1"/><Relationship Id="rId11" Type="http://schemas.openxmlformats.org/officeDocument/2006/relationships/hyperlink" Target="#'10_Costo'!A1"/><Relationship Id="rId5" Type="http://schemas.openxmlformats.org/officeDocument/2006/relationships/hyperlink" Target="#'4_Riego'!A1"/><Relationship Id="rId10" Type="http://schemas.openxmlformats.org/officeDocument/2006/relationships/hyperlink" Target="#'9_CostInd'!A1"/><Relationship Id="rId4" Type="http://schemas.openxmlformats.org/officeDocument/2006/relationships/hyperlink" Target="#'3_Fert'!A1"/><Relationship Id="rId9" Type="http://schemas.openxmlformats.org/officeDocument/2006/relationships/hyperlink" Target="#'8_PostCos'!A1"/></Relationships>
</file>

<file path=xl/drawings/_rels/drawing3.xml.rels><?xml version="1.0" encoding="UTF-8" standalone="yes"?>
<Relationships xmlns="http://schemas.openxmlformats.org/package/2006/relationships"><Relationship Id="rId8" Type="http://schemas.openxmlformats.org/officeDocument/2006/relationships/hyperlink" Target="#'6_Cosecha'!A1"/><Relationship Id="rId13" Type="http://schemas.openxmlformats.org/officeDocument/2006/relationships/hyperlink" Target="#'11_CostoUSD'!A1"/><Relationship Id="rId3" Type="http://schemas.openxmlformats.org/officeDocument/2006/relationships/hyperlink" Target="#MenuPrincipal!A1"/><Relationship Id="rId7" Type="http://schemas.openxmlformats.org/officeDocument/2006/relationships/hyperlink" Target="#'5_ManFito'!A1"/><Relationship Id="rId12" Type="http://schemas.openxmlformats.org/officeDocument/2006/relationships/hyperlink" Target="#'10_Costo'!A1"/><Relationship Id="rId2" Type="http://schemas.openxmlformats.org/officeDocument/2006/relationships/hyperlink" Target="#'2_Siembra'!A1"/><Relationship Id="rId1" Type="http://schemas.openxmlformats.org/officeDocument/2006/relationships/hyperlink" Target="#'InfoBasica e Instrucciones'!A1"/><Relationship Id="rId6" Type="http://schemas.openxmlformats.org/officeDocument/2006/relationships/hyperlink" Target="#'4_Riego'!A1"/><Relationship Id="rId11" Type="http://schemas.openxmlformats.org/officeDocument/2006/relationships/hyperlink" Target="#'9_CostInd'!A1"/><Relationship Id="rId5" Type="http://schemas.openxmlformats.org/officeDocument/2006/relationships/hyperlink" Target="#'3_Fert'!A1"/><Relationship Id="rId10" Type="http://schemas.openxmlformats.org/officeDocument/2006/relationships/hyperlink" Target="#'8_PostCos'!A1"/><Relationship Id="rId4" Type="http://schemas.openxmlformats.org/officeDocument/2006/relationships/hyperlink" Target="#'1_AdecTerreno'!A1"/><Relationship Id="rId9" Type="http://schemas.openxmlformats.org/officeDocument/2006/relationships/hyperlink" Target="#'7_Produc'!A1"/></Relationships>
</file>

<file path=xl/drawings/_rels/drawing4.xml.rels><?xml version="1.0" encoding="UTF-8" standalone="yes"?>
<Relationships xmlns="http://schemas.openxmlformats.org/package/2006/relationships"><Relationship Id="rId8" Type="http://schemas.openxmlformats.org/officeDocument/2006/relationships/hyperlink" Target="#'7_Produc'!A1"/><Relationship Id="rId3" Type="http://schemas.openxmlformats.org/officeDocument/2006/relationships/hyperlink" Target="#MenuPrincipal!A1"/><Relationship Id="rId7" Type="http://schemas.openxmlformats.org/officeDocument/2006/relationships/hyperlink" Target="#'6_Cosecha'!A1"/><Relationship Id="rId12" Type="http://schemas.openxmlformats.org/officeDocument/2006/relationships/hyperlink" Target="#'11_CostoUSD'!A1"/><Relationship Id="rId2" Type="http://schemas.openxmlformats.org/officeDocument/2006/relationships/hyperlink" Target="#'3_Fert'!A1"/><Relationship Id="rId1" Type="http://schemas.openxmlformats.org/officeDocument/2006/relationships/hyperlink" Target="#'1_AdecTerreno'!A1"/><Relationship Id="rId6" Type="http://schemas.openxmlformats.org/officeDocument/2006/relationships/hyperlink" Target="#'5_ManFito'!A1"/><Relationship Id="rId11" Type="http://schemas.openxmlformats.org/officeDocument/2006/relationships/hyperlink" Target="#'10_Costo'!A1"/><Relationship Id="rId5" Type="http://schemas.openxmlformats.org/officeDocument/2006/relationships/hyperlink" Target="#'4_Riego'!A1"/><Relationship Id="rId10" Type="http://schemas.openxmlformats.org/officeDocument/2006/relationships/hyperlink" Target="#'9_CostInd'!A1"/><Relationship Id="rId4" Type="http://schemas.openxmlformats.org/officeDocument/2006/relationships/hyperlink" Target="#'2_Siembra'!A1"/><Relationship Id="rId9" Type="http://schemas.openxmlformats.org/officeDocument/2006/relationships/hyperlink" Target="#'8_PostCos'!A1"/></Relationships>
</file>

<file path=xl/drawings/_rels/drawing5.xml.rels><?xml version="1.0" encoding="UTF-8" standalone="yes"?>
<Relationships xmlns="http://schemas.openxmlformats.org/package/2006/relationships"><Relationship Id="rId8" Type="http://schemas.openxmlformats.org/officeDocument/2006/relationships/hyperlink" Target="#'7_Produc'!A1"/><Relationship Id="rId3" Type="http://schemas.openxmlformats.org/officeDocument/2006/relationships/hyperlink" Target="#MenuPrincipal!A1"/><Relationship Id="rId7" Type="http://schemas.openxmlformats.org/officeDocument/2006/relationships/hyperlink" Target="#'6_Cosecha'!A1"/><Relationship Id="rId12" Type="http://schemas.openxmlformats.org/officeDocument/2006/relationships/hyperlink" Target="#'11_CostoUSD'!A1"/><Relationship Id="rId2" Type="http://schemas.openxmlformats.org/officeDocument/2006/relationships/hyperlink" Target="#'4_Riego'!A1"/><Relationship Id="rId1" Type="http://schemas.openxmlformats.org/officeDocument/2006/relationships/hyperlink" Target="#'2_Siembra'!A1"/><Relationship Id="rId6" Type="http://schemas.openxmlformats.org/officeDocument/2006/relationships/hyperlink" Target="#'5_ManFito'!A1"/><Relationship Id="rId11" Type="http://schemas.openxmlformats.org/officeDocument/2006/relationships/hyperlink" Target="#'10_Costo'!A1"/><Relationship Id="rId5" Type="http://schemas.openxmlformats.org/officeDocument/2006/relationships/hyperlink" Target="#'3_Fert'!A1"/><Relationship Id="rId10" Type="http://schemas.openxmlformats.org/officeDocument/2006/relationships/hyperlink" Target="#'9_CostInd'!A1"/><Relationship Id="rId4" Type="http://schemas.openxmlformats.org/officeDocument/2006/relationships/hyperlink" Target="#'1_AdecTerreno'!A1"/><Relationship Id="rId9" Type="http://schemas.openxmlformats.org/officeDocument/2006/relationships/hyperlink" Target="#'8_PostCos'!A1"/></Relationships>
</file>

<file path=xl/drawings/_rels/drawing6.xml.rels><?xml version="1.0" encoding="UTF-8" standalone="yes"?>
<Relationships xmlns="http://schemas.openxmlformats.org/package/2006/relationships"><Relationship Id="rId8" Type="http://schemas.openxmlformats.org/officeDocument/2006/relationships/hyperlink" Target="#'7_Produc'!A1"/><Relationship Id="rId3" Type="http://schemas.openxmlformats.org/officeDocument/2006/relationships/hyperlink" Target="#MenuPrincipal!A1"/><Relationship Id="rId7" Type="http://schemas.openxmlformats.org/officeDocument/2006/relationships/hyperlink" Target="#'6_Cosecha'!A1"/><Relationship Id="rId12" Type="http://schemas.openxmlformats.org/officeDocument/2006/relationships/hyperlink" Target="#'11_CostoUSD'!A1"/><Relationship Id="rId2" Type="http://schemas.openxmlformats.org/officeDocument/2006/relationships/hyperlink" Target="#'5_ManFito'!A1"/><Relationship Id="rId1" Type="http://schemas.openxmlformats.org/officeDocument/2006/relationships/hyperlink" Target="#'3_Fert'!A1"/><Relationship Id="rId6" Type="http://schemas.openxmlformats.org/officeDocument/2006/relationships/hyperlink" Target="#'4_Riego'!A1"/><Relationship Id="rId11" Type="http://schemas.openxmlformats.org/officeDocument/2006/relationships/hyperlink" Target="#'10_Costo'!A1"/><Relationship Id="rId5" Type="http://schemas.openxmlformats.org/officeDocument/2006/relationships/hyperlink" Target="#'2_Siembra'!A1"/><Relationship Id="rId10" Type="http://schemas.openxmlformats.org/officeDocument/2006/relationships/hyperlink" Target="#'9_CostInd'!A1"/><Relationship Id="rId4" Type="http://schemas.openxmlformats.org/officeDocument/2006/relationships/hyperlink" Target="#'1_AdecTerreno'!A1"/><Relationship Id="rId9" Type="http://schemas.openxmlformats.org/officeDocument/2006/relationships/hyperlink" Target="#'8_PostCos'!A1"/></Relationships>
</file>

<file path=xl/drawings/_rels/drawing7.xml.rels><?xml version="1.0" encoding="UTF-8" standalone="yes"?>
<Relationships xmlns="http://schemas.openxmlformats.org/package/2006/relationships"><Relationship Id="rId8" Type="http://schemas.openxmlformats.org/officeDocument/2006/relationships/hyperlink" Target="#'7_Produc'!A1"/><Relationship Id="rId3" Type="http://schemas.openxmlformats.org/officeDocument/2006/relationships/hyperlink" Target="#MenuPrincipal!A1"/><Relationship Id="rId7" Type="http://schemas.openxmlformats.org/officeDocument/2006/relationships/hyperlink" Target="#'5_ManFito'!A1"/><Relationship Id="rId12" Type="http://schemas.openxmlformats.org/officeDocument/2006/relationships/hyperlink" Target="#'11_CostoUSD'!A1"/><Relationship Id="rId2" Type="http://schemas.openxmlformats.org/officeDocument/2006/relationships/hyperlink" Target="#'6_Cosecha'!A1"/><Relationship Id="rId1" Type="http://schemas.openxmlformats.org/officeDocument/2006/relationships/hyperlink" Target="#'4_Riego'!A1"/><Relationship Id="rId6" Type="http://schemas.openxmlformats.org/officeDocument/2006/relationships/hyperlink" Target="#'3_Fert'!A1"/><Relationship Id="rId11" Type="http://schemas.openxmlformats.org/officeDocument/2006/relationships/hyperlink" Target="#'10_Costo'!A1"/><Relationship Id="rId5" Type="http://schemas.openxmlformats.org/officeDocument/2006/relationships/hyperlink" Target="#'2_Siembra'!A1"/><Relationship Id="rId10" Type="http://schemas.openxmlformats.org/officeDocument/2006/relationships/hyperlink" Target="#'9_CostInd'!A1"/><Relationship Id="rId4" Type="http://schemas.openxmlformats.org/officeDocument/2006/relationships/hyperlink" Target="#'1_AdecTerreno'!A1"/><Relationship Id="rId9" Type="http://schemas.openxmlformats.org/officeDocument/2006/relationships/hyperlink" Target="#'8_PostCos'!A1"/></Relationships>
</file>

<file path=xl/drawings/_rels/drawing8.xml.rels><?xml version="1.0" encoding="UTF-8" standalone="yes"?>
<Relationships xmlns="http://schemas.openxmlformats.org/package/2006/relationships"><Relationship Id="rId8" Type="http://schemas.openxmlformats.org/officeDocument/2006/relationships/hyperlink" Target="#'6_Cosecha'!A1"/><Relationship Id="rId3" Type="http://schemas.openxmlformats.org/officeDocument/2006/relationships/hyperlink" Target="#MenuPrincipal!A1"/><Relationship Id="rId7" Type="http://schemas.openxmlformats.org/officeDocument/2006/relationships/hyperlink" Target="#'4_Riego'!A1"/><Relationship Id="rId12" Type="http://schemas.openxmlformats.org/officeDocument/2006/relationships/hyperlink" Target="#'11_CostoUSD'!A1"/><Relationship Id="rId2" Type="http://schemas.openxmlformats.org/officeDocument/2006/relationships/hyperlink" Target="#'7_Produc'!A1"/><Relationship Id="rId1" Type="http://schemas.openxmlformats.org/officeDocument/2006/relationships/hyperlink" Target="#'5_ManFito'!A1"/><Relationship Id="rId6" Type="http://schemas.openxmlformats.org/officeDocument/2006/relationships/hyperlink" Target="#'3_Fert'!A1"/><Relationship Id="rId11" Type="http://schemas.openxmlformats.org/officeDocument/2006/relationships/hyperlink" Target="#'10_Costo'!A1"/><Relationship Id="rId5" Type="http://schemas.openxmlformats.org/officeDocument/2006/relationships/hyperlink" Target="#'2_Siembra'!A1"/><Relationship Id="rId10" Type="http://schemas.openxmlformats.org/officeDocument/2006/relationships/hyperlink" Target="#'9_CostInd'!A1"/><Relationship Id="rId4" Type="http://schemas.openxmlformats.org/officeDocument/2006/relationships/hyperlink" Target="#'1_AdecTerreno'!A1"/><Relationship Id="rId9" Type="http://schemas.openxmlformats.org/officeDocument/2006/relationships/hyperlink" Target="#'8_PostCos'!A1"/></Relationships>
</file>

<file path=xl/drawings/_rels/drawing9.xml.rels><?xml version="1.0" encoding="UTF-8" standalone="yes"?>
<Relationships xmlns="http://schemas.openxmlformats.org/package/2006/relationships"><Relationship Id="rId8" Type="http://schemas.openxmlformats.org/officeDocument/2006/relationships/hyperlink" Target="#'5_ManFito'!A1"/><Relationship Id="rId3" Type="http://schemas.openxmlformats.org/officeDocument/2006/relationships/hyperlink" Target="#MenuPrincipal!A1"/><Relationship Id="rId7" Type="http://schemas.openxmlformats.org/officeDocument/2006/relationships/hyperlink" Target="#'4_Riego'!A1"/><Relationship Id="rId12" Type="http://schemas.openxmlformats.org/officeDocument/2006/relationships/hyperlink" Target="#'11_CostoUSD'!A1"/><Relationship Id="rId2" Type="http://schemas.openxmlformats.org/officeDocument/2006/relationships/hyperlink" Target="#'8_PostCos'!A1"/><Relationship Id="rId1" Type="http://schemas.openxmlformats.org/officeDocument/2006/relationships/hyperlink" Target="#'6_Cosecha'!A1"/><Relationship Id="rId6" Type="http://schemas.openxmlformats.org/officeDocument/2006/relationships/hyperlink" Target="#'3_Fert'!A1"/><Relationship Id="rId11" Type="http://schemas.openxmlformats.org/officeDocument/2006/relationships/hyperlink" Target="#'10_Costo'!A1"/><Relationship Id="rId5" Type="http://schemas.openxmlformats.org/officeDocument/2006/relationships/hyperlink" Target="#'2_Siembra'!A1"/><Relationship Id="rId10" Type="http://schemas.openxmlformats.org/officeDocument/2006/relationships/hyperlink" Target="#'9_CostInd'!A1"/><Relationship Id="rId4" Type="http://schemas.openxmlformats.org/officeDocument/2006/relationships/hyperlink" Target="#'1_AdecTerreno'!A1"/><Relationship Id="rId9" Type="http://schemas.openxmlformats.org/officeDocument/2006/relationships/hyperlink" Target="#'7_Produc'!A1"/></Relationships>
</file>

<file path=xl/drawings/drawing1.xml><?xml version="1.0" encoding="utf-8"?>
<xdr:wsDr xmlns:xdr="http://schemas.openxmlformats.org/drawingml/2006/spreadsheetDrawing" xmlns:a="http://schemas.openxmlformats.org/drawingml/2006/main">
  <xdr:twoCellAnchor>
    <xdr:from>
      <xdr:col>0</xdr:col>
      <xdr:colOff>95249</xdr:colOff>
      <xdr:row>0</xdr:row>
      <xdr:rowOff>57150</xdr:rowOff>
    </xdr:from>
    <xdr:to>
      <xdr:col>8</xdr:col>
      <xdr:colOff>542924</xdr:colOff>
      <xdr:row>3</xdr:row>
      <xdr:rowOff>142875</xdr:rowOff>
    </xdr:to>
    <xdr:sp macro="" textlink="">
      <xdr:nvSpPr>
        <xdr:cNvPr id="2" name="Rounded Rectangle 1"/>
        <xdr:cNvSpPr/>
      </xdr:nvSpPr>
      <xdr:spPr>
        <a:xfrm>
          <a:off x="95249" y="57150"/>
          <a:ext cx="5324475" cy="657225"/>
        </a:xfrm>
        <a:prstGeom prst="roundRect">
          <a:avLst/>
        </a:prstGeom>
        <a:ln w="38100"/>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1600"/>
            <a:t>CPA - Costo</a:t>
          </a:r>
          <a:r>
            <a:rPr lang="es-CO" sz="1600" baseline="0"/>
            <a:t> de Producción del Arroz </a:t>
          </a:r>
        </a:p>
        <a:p>
          <a:pPr algn="ctr"/>
          <a:r>
            <a:rPr lang="es-CO" sz="1600" baseline="0"/>
            <a:t>CIAT - FLAR v3</a:t>
          </a:r>
          <a:endParaRPr lang="es-CO" sz="1600"/>
        </a:p>
      </xdr:txBody>
    </xdr:sp>
    <xdr:clientData/>
  </xdr:twoCellAnchor>
  <xdr:twoCellAnchor>
    <xdr:from>
      <xdr:col>0</xdr:col>
      <xdr:colOff>57150</xdr:colOff>
      <xdr:row>8</xdr:row>
      <xdr:rowOff>7620</xdr:rowOff>
    </xdr:from>
    <xdr:to>
      <xdr:col>3</xdr:col>
      <xdr:colOff>542925</xdr:colOff>
      <xdr:row>9</xdr:row>
      <xdr:rowOff>102870</xdr:rowOff>
    </xdr:to>
    <xdr:sp macro="" textlink="">
      <xdr:nvSpPr>
        <xdr:cNvPr id="3" name="Rounded Rectangle 2">
          <a:hlinkClick xmlns:r="http://schemas.openxmlformats.org/officeDocument/2006/relationships" r:id="rId1"/>
        </xdr:cNvPr>
        <xdr:cNvSpPr/>
      </xdr:nvSpPr>
      <xdr:spPr>
        <a:xfrm>
          <a:off x="57150" y="1470660"/>
          <a:ext cx="2314575" cy="278130"/>
        </a:xfrm>
        <a:prstGeom prst="roundRect">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lang="es-CO" sz="1100" i="1"/>
            <a:t>1. Adecuación del terreno</a:t>
          </a:r>
        </a:p>
      </xdr:txBody>
    </xdr:sp>
    <xdr:clientData/>
  </xdr:twoCellAnchor>
  <xdr:twoCellAnchor>
    <xdr:from>
      <xdr:col>0</xdr:col>
      <xdr:colOff>57150</xdr:colOff>
      <xdr:row>9</xdr:row>
      <xdr:rowOff>160020</xdr:rowOff>
    </xdr:from>
    <xdr:to>
      <xdr:col>3</xdr:col>
      <xdr:colOff>533400</xdr:colOff>
      <xdr:row>11</xdr:row>
      <xdr:rowOff>72390</xdr:rowOff>
    </xdr:to>
    <xdr:sp macro="" textlink="">
      <xdr:nvSpPr>
        <xdr:cNvPr id="4" name="Rounded Rectangle 3">
          <a:hlinkClick xmlns:r="http://schemas.openxmlformats.org/officeDocument/2006/relationships" r:id="rId2"/>
        </xdr:cNvPr>
        <xdr:cNvSpPr/>
      </xdr:nvSpPr>
      <xdr:spPr>
        <a:xfrm>
          <a:off x="57150" y="1805940"/>
          <a:ext cx="2305050" cy="278130"/>
        </a:xfrm>
        <a:prstGeom prst="roundRect">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lang="es-CO" sz="1100" i="1"/>
            <a:t>2. Siembra</a:t>
          </a:r>
        </a:p>
      </xdr:txBody>
    </xdr:sp>
    <xdr:clientData/>
  </xdr:twoCellAnchor>
  <xdr:twoCellAnchor>
    <xdr:from>
      <xdr:col>0</xdr:col>
      <xdr:colOff>47625</xdr:colOff>
      <xdr:row>11</xdr:row>
      <xdr:rowOff>169545</xdr:rowOff>
    </xdr:from>
    <xdr:to>
      <xdr:col>3</xdr:col>
      <xdr:colOff>523875</xdr:colOff>
      <xdr:row>13</xdr:row>
      <xdr:rowOff>81915</xdr:rowOff>
    </xdr:to>
    <xdr:sp macro="" textlink="">
      <xdr:nvSpPr>
        <xdr:cNvPr id="5" name="Rounded Rectangle 4">
          <a:hlinkClick xmlns:r="http://schemas.openxmlformats.org/officeDocument/2006/relationships" r:id="rId3"/>
        </xdr:cNvPr>
        <xdr:cNvSpPr/>
      </xdr:nvSpPr>
      <xdr:spPr>
        <a:xfrm>
          <a:off x="47625" y="2181225"/>
          <a:ext cx="2305050" cy="278130"/>
        </a:xfrm>
        <a:prstGeom prst="roundRect">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lang="es-CO" sz="1100" i="1"/>
            <a:t>3. Fertilización</a:t>
          </a:r>
        </a:p>
      </xdr:txBody>
    </xdr:sp>
    <xdr:clientData/>
  </xdr:twoCellAnchor>
  <xdr:twoCellAnchor>
    <xdr:from>
      <xdr:col>0</xdr:col>
      <xdr:colOff>38100</xdr:colOff>
      <xdr:row>13</xdr:row>
      <xdr:rowOff>179070</xdr:rowOff>
    </xdr:from>
    <xdr:to>
      <xdr:col>3</xdr:col>
      <xdr:colOff>514350</xdr:colOff>
      <xdr:row>15</xdr:row>
      <xdr:rowOff>91440</xdr:rowOff>
    </xdr:to>
    <xdr:sp macro="" textlink="">
      <xdr:nvSpPr>
        <xdr:cNvPr id="6" name="Rounded Rectangle 5">
          <a:hlinkClick xmlns:r="http://schemas.openxmlformats.org/officeDocument/2006/relationships" r:id="rId4"/>
        </xdr:cNvPr>
        <xdr:cNvSpPr/>
      </xdr:nvSpPr>
      <xdr:spPr>
        <a:xfrm>
          <a:off x="38100" y="2556510"/>
          <a:ext cx="2305050" cy="278130"/>
        </a:xfrm>
        <a:prstGeom prst="roundRect">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lang="es-CO" sz="1100" i="1"/>
            <a:t>4. Riego</a:t>
          </a:r>
        </a:p>
      </xdr:txBody>
    </xdr:sp>
    <xdr:clientData/>
  </xdr:twoCellAnchor>
  <xdr:twoCellAnchor>
    <xdr:from>
      <xdr:col>5</xdr:col>
      <xdr:colOff>41910</xdr:colOff>
      <xdr:row>8</xdr:row>
      <xdr:rowOff>7620</xdr:rowOff>
    </xdr:from>
    <xdr:to>
      <xdr:col>8</xdr:col>
      <xdr:colOff>527685</xdr:colOff>
      <xdr:row>9</xdr:row>
      <xdr:rowOff>102870</xdr:rowOff>
    </xdr:to>
    <xdr:sp macro="" textlink="">
      <xdr:nvSpPr>
        <xdr:cNvPr id="7" name="Rounded Rectangle 6">
          <a:hlinkClick xmlns:r="http://schemas.openxmlformats.org/officeDocument/2006/relationships" r:id="rId5"/>
        </xdr:cNvPr>
        <xdr:cNvSpPr/>
      </xdr:nvSpPr>
      <xdr:spPr>
        <a:xfrm>
          <a:off x="3089910" y="1470660"/>
          <a:ext cx="2314575" cy="278130"/>
        </a:xfrm>
        <a:prstGeom prst="roundRect">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lang="es-CO" sz="1100" i="1"/>
            <a:t>6. Cosecha</a:t>
          </a:r>
        </a:p>
      </xdr:txBody>
    </xdr:sp>
    <xdr:clientData/>
  </xdr:twoCellAnchor>
  <xdr:twoCellAnchor>
    <xdr:from>
      <xdr:col>0</xdr:col>
      <xdr:colOff>38100</xdr:colOff>
      <xdr:row>15</xdr:row>
      <xdr:rowOff>160020</xdr:rowOff>
    </xdr:from>
    <xdr:to>
      <xdr:col>3</xdr:col>
      <xdr:colOff>514350</xdr:colOff>
      <xdr:row>17</xdr:row>
      <xdr:rowOff>72390</xdr:rowOff>
    </xdr:to>
    <xdr:sp macro="" textlink="">
      <xdr:nvSpPr>
        <xdr:cNvPr id="8" name="Rounded Rectangle 7">
          <a:hlinkClick xmlns:r="http://schemas.openxmlformats.org/officeDocument/2006/relationships" r:id="rId6"/>
        </xdr:cNvPr>
        <xdr:cNvSpPr/>
      </xdr:nvSpPr>
      <xdr:spPr>
        <a:xfrm>
          <a:off x="38100" y="2903220"/>
          <a:ext cx="2305050" cy="278130"/>
        </a:xfrm>
        <a:prstGeom prst="roundRect">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lang="es-CO" sz="1100" i="1"/>
            <a:t>5. Manejo fitosanitario</a:t>
          </a:r>
        </a:p>
      </xdr:txBody>
    </xdr:sp>
    <xdr:clientData/>
  </xdr:twoCellAnchor>
  <xdr:twoCellAnchor>
    <xdr:from>
      <xdr:col>5</xdr:col>
      <xdr:colOff>57150</xdr:colOff>
      <xdr:row>15</xdr:row>
      <xdr:rowOff>152400</xdr:rowOff>
    </xdr:from>
    <xdr:to>
      <xdr:col>8</xdr:col>
      <xdr:colOff>533400</xdr:colOff>
      <xdr:row>17</xdr:row>
      <xdr:rowOff>64770</xdr:rowOff>
    </xdr:to>
    <xdr:sp macro="" textlink="">
      <xdr:nvSpPr>
        <xdr:cNvPr id="9" name="Rounded Rectangle 8">
          <a:hlinkClick xmlns:r="http://schemas.openxmlformats.org/officeDocument/2006/relationships" r:id="rId7"/>
        </xdr:cNvPr>
        <xdr:cNvSpPr/>
      </xdr:nvSpPr>
      <xdr:spPr>
        <a:xfrm>
          <a:off x="3105150" y="2895600"/>
          <a:ext cx="2305050" cy="278130"/>
        </a:xfrm>
        <a:prstGeom prst="roundRect">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lang="es-CO" sz="1100" i="1"/>
            <a:t>10. Costo moneda</a:t>
          </a:r>
          <a:r>
            <a:rPr lang="es-CO" sz="1100" i="1" baseline="0"/>
            <a:t> local</a:t>
          </a:r>
          <a:endParaRPr lang="es-CO" sz="1100" i="1"/>
        </a:p>
      </xdr:txBody>
    </xdr:sp>
    <xdr:clientData/>
  </xdr:twoCellAnchor>
  <xdr:twoCellAnchor>
    <xdr:from>
      <xdr:col>5</xdr:col>
      <xdr:colOff>57150</xdr:colOff>
      <xdr:row>11</xdr:row>
      <xdr:rowOff>169545</xdr:rowOff>
    </xdr:from>
    <xdr:to>
      <xdr:col>8</xdr:col>
      <xdr:colOff>533400</xdr:colOff>
      <xdr:row>13</xdr:row>
      <xdr:rowOff>81915</xdr:rowOff>
    </xdr:to>
    <xdr:sp macro="" textlink="">
      <xdr:nvSpPr>
        <xdr:cNvPr id="10" name="Rounded Rectangle 9">
          <a:hlinkClick xmlns:r="http://schemas.openxmlformats.org/officeDocument/2006/relationships" r:id="rId8"/>
        </xdr:cNvPr>
        <xdr:cNvSpPr/>
      </xdr:nvSpPr>
      <xdr:spPr>
        <a:xfrm>
          <a:off x="3105150" y="2181225"/>
          <a:ext cx="2305050" cy="278130"/>
        </a:xfrm>
        <a:prstGeom prst="roundRect">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lang="es-CO" sz="1100" i="1"/>
            <a:t>8. Post-cosecha</a:t>
          </a:r>
        </a:p>
      </xdr:txBody>
    </xdr:sp>
    <xdr:clientData/>
  </xdr:twoCellAnchor>
  <xdr:twoCellAnchor>
    <xdr:from>
      <xdr:col>5</xdr:col>
      <xdr:colOff>57150</xdr:colOff>
      <xdr:row>9</xdr:row>
      <xdr:rowOff>169545</xdr:rowOff>
    </xdr:from>
    <xdr:to>
      <xdr:col>8</xdr:col>
      <xdr:colOff>542925</xdr:colOff>
      <xdr:row>11</xdr:row>
      <xdr:rowOff>81915</xdr:rowOff>
    </xdr:to>
    <xdr:sp macro="" textlink="">
      <xdr:nvSpPr>
        <xdr:cNvPr id="11" name="Rounded Rectangle 10">
          <a:hlinkClick xmlns:r="http://schemas.openxmlformats.org/officeDocument/2006/relationships" r:id="rId9"/>
        </xdr:cNvPr>
        <xdr:cNvSpPr/>
      </xdr:nvSpPr>
      <xdr:spPr>
        <a:xfrm>
          <a:off x="3105150" y="1815465"/>
          <a:ext cx="2314575" cy="278130"/>
        </a:xfrm>
        <a:prstGeom prst="roundRect">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lang="es-CO" sz="1100" i="1"/>
            <a:t>7. Producción</a:t>
          </a:r>
        </a:p>
      </xdr:txBody>
    </xdr:sp>
    <xdr:clientData/>
  </xdr:twoCellAnchor>
  <xdr:twoCellAnchor>
    <xdr:from>
      <xdr:col>2</xdr:col>
      <xdr:colOff>466725</xdr:colOff>
      <xdr:row>17</xdr:row>
      <xdr:rowOff>175260</xdr:rowOff>
    </xdr:from>
    <xdr:to>
      <xdr:col>6</xdr:col>
      <xdr:colOff>333375</xdr:colOff>
      <xdr:row>19</xdr:row>
      <xdr:rowOff>87630</xdr:rowOff>
    </xdr:to>
    <xdr:sp macro="" textlink="">
      <xdr:nvSpPr>
        <xdr:cNvPr id="12" name="Rounded Rectangle 11">
          <a:hlinkClick xmlns:r="http://schemas.openxmlformats.org/officeDocument/2006/relationships" r:id="rId10"/>
        </xdr:cNvPr>
        <xdr:cNvSpPr/>
      </xdr:nvSpPr>
      <xdr:spPr>
        <a:xfrm>
          <a:off x="1685925" y="3284220"/>
          <a:ext cx="2305050" cy="278130"/>
        </a:xfrm>
        <a:prstGeom prst="roundRect">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lang="es-CO" sz="1100" i="1"/>
            <a:t>11.</a:t>
          </a:r>
          <a:r>
            <a:rPr lang="es-CO" sz="1100" i="1" baseline="0"/>
            <a:t> Costo en dólares</a:t>
          </a:r>
          <a:endParaRPr lang="es-CO" sz="1100" i="1"/>
        </a:p>
      </xdr:txBody>
    </xdr:sp>
    <xdr:clientData/>
  </xdr:twoCellAnchor>
  <xdr:twoCellAnchor>
    <xdr:from>
      <xdr:col>0</xdr:col>
      <xdr:colOff>66675</xdr:colOff>
      <xdr:row>6</xdr:row>
      <xdr:rowOff>47625</xdr:rowOff>
    </xdr:from>
    <xdr:to>
      <xdr:col>8</xdr:col>
      <xdr:colOff>552450</xdr:colOff>
      <xdr:row>7</xdr:row>
      <xdr:rowOff>142875</xdr:rowOff>
    </xdr:to>
    <xdr:sp macro="" textlink="">
      <xdr:nvSpPr>
        <xdr:cNvPr id="13" name="Rounded Rectangle 12">
          <a:hlinkClick xmlns:r="http://schemas.openxmlformats.org/officeDocument/2006/relationships" r:id="rId11"/>
        </xdr:cNvPr>
        <xdr:cNvSpPr/>
      </xdr:nvSpPr>
      <xdr:spPr>
        <a:xfrm>
          <a:off x="66675" y="1190625"/>
          <a:ext cx="5362575" cy="285750"/>
        </a:xfrm>
        <a:prstGeom prst="roundRect">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lang="es-CO" sz="1100"/>
            <a:t>Informacion</a:t>
          </a:r>
          <a:r>
            <a:rPr lang="es-CO" sz="1100" baseline="0"/>
            <a:t> basica e instrucciones</a:t>
          </a:r>
          <a:endParaRPr lang="es-CO" sz="1100"/>
        </a:p>
      </xdr:txBody>
    </xdr:sp>
    <xdr:clientData/>
  </xdr:twoCellAnchor>
  <xdr:twoCellAnchor editAs="oneCell">
    <xdr:from>
      <xdr:col>7</xdr:col>
      <xdr:colOff>352425</xdr:colOff>
      <xdr:row>20</xdr:row>
      <xdr:rowOff>38100</xdr:rowOff>
    </xdr:from>
    <xdr:to>
      <xdr:col>8</xdr:col>
      <xdr:colOff>581025</xdr:colOff>
      <xdr:row>22</xdr:row>
      <xdr:rowOff>28575</xdr:rowOff>
    </xdr:to>
    <xdr:pic>
      <xdr:nvPicPr>
        <xdr:cNvPr id="14" name="Picture 13" descr="Licencia de Creative Commons"/>
        <xdr:cNvPicPr/>
      </xdr:nvPicPr>
      <xdr:blipFill>
        <a:blip xmlns:r="http://schemas.openxmlformats.org/officeDocument/2006/relationships" r:embed="rId12">
          <a:extLst>
            <a:ext uri="{28A0092B-C50C-407E-A947-70E740481C1C}">
              <a14:useLocalDpi xmlns:a14="http://schemas.microsoft.com/office/drawing/2010/main" val="0"/>
            </a:ext>
          </a:extLst>
        </a:blip>
        <a:srcRect/>
        <a:stretch>
          <a:fillRect/>
        </a:stretch>
      </xdr:blipFill>
      <xdr:spPr bwMode="auto">
        <a:xfrm>
          <a:off x="4619625" y="3848100"/>
          <a:ext cx="838200" cy="295275"/>
        </a:xfrm>
        <a:prstGeom prst="rect">
          <a:avLst/>
        </a:prstGeom>
        <a:noFill/>
        <a:ln>
          <a:noFill/>
        </a:ln>
      </xdr:spPr>
    </xdr:pic>
    <xdr:clientData/>
  </xdr:twoCellAnchor>
  <xdr:twoCellAnchor>
    <xdr:from>
      <xdr:col>5</xdr:col>
      <xdr:colOff>53340</xdr:colOff>
      <xdr:row>13</xdr:row>
      <xdr:rowOff>152400</xdr:rowOff>
    </xdr:from>
    <xdr:to>
      <xdr:col>8</xdr:col>
      <xdr:colOff>529590</xdr:colOff>
      <xdr:row>15</xdr:row>
      <xdr:rowOff>64770</xdr:rowOff>
    </xdr:to>
    <xdr:sp macro="" textlink="">
      <xdr:nvSpPr>
        <xdr:cNvPr id="15" name="Rounded Rectangle 14">
          <a:hlinkClick xmlns:r="http://schemas.openxmlformats.org/officeDocument/2006/relationships" r:id="rId13"/>
        </xdr:cNvPr>
        <xdr:cNvSpPr/>
      </xdr:nvSpPr>
      <xdr:spPr>
        <a:xfrm>
          <a:off x="3101340" y="2529840"/>
          <a:ext cx="2305050" cy="278130"/>
        </a:xfrm>
        <a:prstGeom prst="roundRect">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lang="es-CO" sz="1100" i="1"/>
            <a:t>9. Costos indirectos</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47625</xdr:colOff>
      <xdr:row>0</xdr:row>
      <xdr:rowOff>47625</xdr:rowOff>
    </xdr:from>
    <xdr:to>
      <xdr:col>5</xdr:col>
      <xdr:colOff>381000</xdr:colOff>
      <xdr:row>3</xdr:row>
      <xdr:rowOff>133350</xdr:rowOff>
    </xdr:to>
    <xdr:sp macro="" textlink="">
      <xdr:nvSpPr>
        <xdr:cNvPr id="2" name="Rounded Rectangle 1"/>
        <xdr:cNvSpPr/>
      </xdr:nvSpPr>
      <xdr:spPr>
        <a:xfrm>
          <a:off x="47625" y="47625"/>
          <a:ext cx="4295775" cy="657225"/>
        </a:xfrm>
        <a:prstGeom prst="roundRect">
          <a:avLst/>
        </a:prstGeom>
        <a:ln w="38100"/>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1600"/>
            <a:t>CPA - Costo</a:t>
          </a:r>
          <a:r>
            <a:rPr lang="es-CO" sz="1600" baseline="0"/>
            <a:t> de Producción del Arroz </a:t>
          </a:r>
        </a:p>
        <a:p>
          <a:pPr algn="ctr"/>
          <a:r>
            <a:rPr lang="es-CO" sz="1600" baseline="0"/>
            <a:t>CIAT - FLAR v3 - </a:t>
          </a:r>
          <a:r>
            <a:rPr lang="es-CO" sz="1600" b="1" baseline="0"/>
            <a:t>Post-Cosecha</a:t>
          </a:r>
          <a:endParaRPr lang="es-CO" sz="1600" b="1"/>
        </a:p>
      </xdr:txBody>
    </xdr:sp>
    <xdr:clientData/>
  </xdr:twoCellAnchor>
  <xdr:twoCellAnchor>
    <xdr:from>
      <xdr:col>0</xdr:col>
      <xdr:colOff>38100</xdr:colOff>
      <xdr:row>4</xdr:row>
      <xdr:rowOff>47625</xdr:rowOff>
    </xdr:from>
    <xdr:to>
      <xdr:col>5</xdr:col>
      <xdr:colOff>409575</xdr:colOff>
      <xdr:row>7</xdr:row>
      <xdr:rowOff>133350</xdr:rowOff>
    </xdr:to>
    <xdr:sp macro="" textlink="">
      <xdr:nvSpPr>
        <xdr:cNvPr id="3" name="Rounded Rectangle 2"/>
        <xdr:cNvSpPr/>
      </xdr:nvSpPr>
      <xdr:spPr>
        <a:xfrm>
          <a:off x="38100" y="809625"/>
          <a:ext cx="4333875" cy="657225"/>
        </a:xfrm>
        <a:prstGeom prst="roundRect">
          <a:avLst/>
        </a:prstGeom>
        <a:ln w="38100"/>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lang="es-CO" sz="1400"/>
            <a:t>Ir</a:t>
          </a:r>
          <a:r>
            <a:rPr lang="es-CO" sz="1400" baseline="0"/>
            <a:t> a:</a:t>
          </a:r>
          <a:endParaRPr lang="es-CO" sz="1400"/>
        </a:p>
      </xdr:txBody>
    </xdr:sp>
    <xdr:clientData/>
  </xdr:twoCellAnchor>
  <xdr:twoCellAnchor>
    <xdr:from>
      <xdr:col>2</xdr:col>
      <xdr:colOff>171451</xdr:colOff>
      <xdr:row>4</xdr:row>
      <xdr:rowOff>95250</xdr:rowOff>
    </xdr:from>
    <xdr:to>
      <xdr:col>2</xdr:col>
      <xdr:colOff>1333501</xdr:colOff>
      <xdr:row>6</xdr:row>
      <xdr:rowOff>0</xdr:rowOff>
    </xdr:to>
    <xdr:sp macro="" textlink="">
      <xdr:nvSpPr>
        <xdr:cNvPr id="4" name="Rounded Rectangle 3">
          <a:hlinkClick xmlns:r="http://schemas.openxmlformats.org/officeDocument/2006/relationships" r:id="rId1"/>
        </xdr:cNvPr>
        <xdr:cNvSpPr/>
      </xdr:nvSpPr>
      <xdr:spPr>
        <a:xfrm>
          <a:off x="638176" y="857250"/>
          <a:ext cx="1162050" cy="285750"/>
        </a:xfrm>
        <a:prstGeom prst="roundRect">
          <a:avLst/>
        </a:prstGeom>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s-CO" sz="1100"/>
            <a:t>Pagina</a:t>
          </a:r>
          <a:r>
            <a:rPr lang="es-CO" sz="1100" baseline="0"/>
            <a:t> anterior</a:t>
          </a:r>
          <a:endParaRPr lang="es-CO" sz="1100"/>
        </a:p>
      </xdr:txBody>
    </xdr:sp>
    <xdr:clientData/>
  </xdr:twoCellAnchor>
  <xdr:twoCellAnchor>
    <xdr:from>
      <xdr:col>2</xdr:col>
      <xdr:colOff>1428751</xdr:colOff>
      <xdr:row>4</xdr:row>
      <xdr:rowOff>95250</xdr:rowOff>
    </xdr:from>
    <xdr:to>
      <xdr:col>2</xdr:col>
      <xdr:colOff>2590801</xdr:colOff>
      <xdr:row>6</xdr:row>
      <xdr:rowOff>0</xdr:rowOff>
    </xdr:to>
    <xdr:sp macro="" textlink="">
      <xdr:nvSpPr>
        <xdr:cNvPr id="5" name="Rounded Rectangle 4">
          <a:hlinkClick xmlns:r="http://schemas.openxmlformats.org/officeDocument/2006/relationships" r:id="rId2"/>
        </xdr:cNvPr>
        <xdr:cNvSpPr/>
      </xdr:nvSpPr>
      <xdr:spPr>
        <a:xfrm>
          <a:off x="1895476" y="857250"/>
          <a:ext cx="1162050" cy="285750"/>
        </a:xfrm>
        <a:prstGeom prst="roundRect">
          <a:avLst/>
        </a:prstGeom>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s-CO" sz="1100"/>
            <a:t>Pagina siguiente</a:t>
          </a:r>
        </a:p>
      </xdr:txBody>
    </xdr:sp>
    <xdr:clientData/>
  </xdr:twoCellAnchor>
  <xdr:twoCellAnchor>
    <xdr:from>
      <xdr:col>2</xdr:col>
      <xdr:colOff>2676526</xdr:colOff>
      <xdr:row>4</xdr:row>
      <xdr:rowOff>95250</xdr:rowOff>
    </xdr:from>
    <xdr:to>
      <xdr:col>5</xdr:col>
      <xdr:colOff>342901</xdr:colOff>
      <xdr:row>6</xdr:row>
      <xdr:rowOff>0</xdr:rowOff>
    </xdr:to>
    <xdr:sp macro="" textlink="">
      <xdr:nvSpPr>
        <xdr:cNvPr id="6" name="Rounded Rectangle 5">
          <a:hlinkClick xmlns:r="http://schemas.openxmlformats.org/officeDocument/2006/relationships" r:id="rId3"/>
        </xdr:cNvPr>
        <xdr:cNvSpPr/>
      </xdr:nvSpPr>
      <xdr:spPr>
        <a:xfrm>
          <a:off x="3143251" y="857250"/>
          <a:ext cx="1162050" cy="285750"/>
        </a:xfrm>
        <a:prstGeom prst="roundRect">
          <a:avLst/>
        </a:prstGeom>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s-CO" sz="1100"/>
            <a:t>Menú Principal</a:t>
          </a:r>
        </a:p>
      </xdr:txBody>
    </xdr:sp>
    <xdr:clientData/>
  </xdr:twoCellAnchor>
  <xdr:twoCellAnchor>
    <xdr:from>
      <xdr:col>2</xdr:col>
      <xdr:colOff>171450</xdr:colOff>
      <xdr:row>6</xdr:row>
      <xdr:rowOff>38100</xdr:rowOff>
    </xdr:from>
    <xdr:to>
      <xdr:col>2</xdr:col>
      <xdr:colOff>409575</xdr:colOff>
      <xdr:row>7</xdr:row>
      <xdr:rowOff>76200</xdr:rowOff>
    </xdr:to>
    <xdr:sp macro="" textlink="">
      <xdr:nvSpPr>
        <xdr:cNvPr id="7" name="Rectangle 6">
          <a:hlinkClick xmlns:r="http://schemas.openxmlformats.org/officeDocument/2006/relationships" r:id="rId4"/>
        </xdr:cNvPr>
        <xdr:cNvSpPr/>
      </xdr:nvSpPr>
      <xdr:spPr>
        <a:xfrm>
          <a:off x="638175" y="1181100"/>
          <a:ext cx="238125" cy="228600"/>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1</a:t>
          </a:r>
        </a:p>
      </xdr:txBody>
    </xdr:sp>
    <xdr:clientData/>
  </xdr:twoCellAnchor>
  <xdr:twoCellAnchor>
    <xdr:from>
      <xdr:col>2</xdr:col>
      <xdr:colOff>476250</xdr:colOff>
      <xdr:row>6</xdr:row>
      <xdr:rowOff>38100</xdr:rowOff>
    </xdr:from>
    <xdr:to>
      <xdr:col>2</xdr:col>
      <xdr:colOff>714375</xdr:colOff>
      <xdr:row>7</xdr:row>
      <xdr:rowOff>76200</xdr:rowOff>
    </xdr:to>
    <xdr:sp macro="" textlink="">
      <xdr:nvSpPr>
        <xdr:cNvPr id="8" name="Rectangle 7">
          <a:hlinkClick xmlns:r="http://schemas.openxmlformats.org/officeDocument/2006/relationships" r:id="rId5"/>
        </xdr:cNvPr>
        <xdr:cNvSpPr/>
      </xdr:nvSpPr>
      <xdr:spPr>
        <a:xfrm>
          <a:off x="942975" y="1181100"/>
          <a:ext cx="238125" cy="228600"/>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2</a:t>
          </a:r>
        </a:p>
      </xdr:txBody>
    </xdr:sp>
    <xdr:clientData/>
  </xdr:twoCellAnchor>
  <xdr:twoCellAnchor>
    <xdr:from>
      <xdr:col>2</xdr:col>
      <xdr:colOff>790575</xdr:colOff>
      <xdr:row>6</xdr:row>
      <xdr:rowOff>38100</xdr:rowOff>
    </xdr:from>
    <xdr:to>
      <xdr:col>2</xdr:col>
      <xdr:colOff>1028700</xdr:colOff>
      <xdr:row>7</xdr:row>
      <xdr:rowOff>76200</xdr:rowOff>
    </xdr:to>
    <xdr:sp macro="" textlink="">
      <xdr:nvSpPr>
        <xdr:cNvPr id="9" name="Rectangle 8">
          <a:hlinkClick xmlns:r="http://schemas.openxmlformats.org/officeDocument/2006/relationships" r:id="rId6"/>
        </xdr:cNvPr>
        <xdr:cNvSpPr/>
      </xdr:nvSpPr>
      <xdr:spPr>
        <a:xfrm>
          <a:off x="1257300" y="1181100"/>
          <a:ext cx="238125" cy="228600"/>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3</a:t>
          </a:r>
        </a:p>
      </xdr:txBody>
    </xdr:sp>
    <xdr:clientData/>
  </xdr:twoCellAnchor>
  <xdr:twoCellAnchor>
    <xdr:from>
      <xdr:col>2</xdr:col>
      <xdr:colOff>1095375</xdr:colOff>
      <xdr:row>6</xdr:row>
      <xdr:rowOff>38100</xdr:rowOff>
    </xdr:from>
    <xdr:to>
      <xdr:col>2</xdr:col>
      <xdr:colOff>1333500</xdr:colOff>
      <xdr:row>7</xdr:row>
      <xdr:rowOff>76200</xdr:rowOff>
    </xdr:to>
    <xdr:sp macro="" textlink="">
      <xdr:nvSpPr>
        <xdr:cNvPr id="10" name="Rectangle 9">
          <a:hlinkClick xmlns:r="http://schemas.openxmlformats.org/officeDocument/2006/relationships" r:id="rId7"/>
        </xdr:cNvPr>
        <xdr:cNvSpPr/>
      </xdr:nvSpPr>
      <xdr:spPr>
        <a:xfrm>
          <a:off x="1562100" y="1181100"/>
          <a:ext cx="238125" cy="228600"/>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4</a:t>
          </a:r>
        </a:p>
      </xdr:txBody>
    </xdr:sp>
    <xdr:clientData/>
  </xdr:twoCellAnchor>
  <xdr:twoCellAnchor>
    <xdr:from>
      <xdr:col>2</xdr:col>
      <xdr:colOff>1400175</xdr:colOff>
      <xdr:row>6</xdr:row>
      <xdr:rowOff>38100</xdr:rowOff>
    </xdr:from>
    <xdr:to>
      <xdr:col>2</xdr:col>
      <xdr:colOff>1638300</xdr:colOff>
      <xdr:row>7</xdr:row>
      <xdr:rowOff>76200</xdr:rowOff>
    </xdr:to>
    <xdr:sp macro="" textlink="">
      <xdr:nvSpPr>
        <xdr:cNvPr id="11" name="Rectangle 10">
          <a:hlinkClick xmlns:r="http://schemas.openxmlformats.org/officeDocument/2006/relationships" r:id="rId8"/>
        </xdr:cNvPr>
        <xdr:cNvSpPr/>
      </xdr:nvSpPr>
      <xdr:spPr>
        <a:xfrm>
          <a:off x="1866900" y="1181100"/>
          <a:ext cx="238125" cy="228600"/>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5</a:t>
          </a:r>
        </a:p>
      </xdr:txBody>
    </xdr:sp>
    <xdr:clientData/>
  </xdr:twoCellAnchor>
  <xdr:twoCellAnchor>
    <xdr:from>
      <xdr:col>2</xdr:col>
      <xdr:colOff>1704975</xdr:colOff>
      <xdr:row>6</xdr:row>
      <xdr:rowOff>38100</xdr:rowOff>
    </xdr:from>
    <xdr:to>
      <xdr:col>2</xdr:col>
      <xdr:colOff>1943100</xdr:colOff>
      <xdr:row>7</xdr:row>
      <xdr:rowOff>76200</xdr:rowOff>
    </xdr:to>
    <xdr:sp macro="" textlink="">
      <xdr:nvSpPr>
        <xdr:cNvPr id="12" name="Rectangle 11">
          <a:hlinkClick xmlns:r="http://schemas.openxmlformats.org/officeDocument/2006/relationships" r:id="rId9"/>
        </xdr:cNvPr>
        <xdr:cNvSpPr/>
      </xdr:nvSpPr>
      <xdr:spPr>
        <a:xfrm>
          <a:off x="2171700" y="1181100"/>
          <a:ext cx="238125" cy="228600"/>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6</a:t>
          </a:r>
        </a:p>
      </xdr:txBody>
    </xdr:sp>
    <xdr:clientData/>
  </xdr:twoCellAnchor>
  <xdr:twoCellAnchor>
    <xdr:from>
      <xdr:col>2</xdr:col>
      <xdr:colOff>2009775</xdr:colOff>
      <xdr:row>6</xdr:row>
      <xdr:rowOff>38100</xdr:rowOff>
    </xdr:from>
    <xdr:to>
      <xdr:col>2</xdr:col>
      <xdr:colOff>2247900</xdr:colOff>
      <xdr:row>7</xdr:row>
      <xdr:rowOff>76200</xdr:rowOff>
    </xdr:to>
    <xdr:sp macro="" textlink="">
      <xdr:nvSpPr>
        <xdr:cNvPr id="13" name="Rectangle 12">
          <a:hlinkClick xmlns:r="http://schemas.openxmlformats.org/officeDocument/2006/relationships" r:id="rId1"/>
        </xdr:cNvPr>
        <xdr:cNvSpPr/>
      </xdr:nvSpPr>
      <xdr:spPr>
        <a:xfrm>
          <a:off x="2476500" y="1181100"/>
          <a:ext cx="238125" cy="228600"/>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7</a:t>
          </a:r>
        </a:p>
      </xdr:txBody>
    </xdr:sp>
    <xdr:clientData/>
  </xdr:twoCellAnchor>
  <xdr:twoCellAnchor>
    <xdr:from>
      <xdr:col>2</xdr:col>
      <xdr:colOff>2314575</xdr:colOff>
      <xdr:row>6</xdr:row>
      <xdr:rowOff>38100</xdr:rowOff>
    </xdr:from>
    <xdr:to>
      <xdr:col>2</xdr:col>
      <xdr:colOff>2552700</xdr:colOff>
      <xdr:row>7</xdr:row>
      <xdr:rowOff>76200</xdr:rowOff>
    </xdr:to>
    <xdr:sp macro="" textlink="">
      <xdr:nvSpPr>
        <xdr:cNvPr id="14" name="Rectangle 13">
          <a:hlinkClick xmlns:r="http://schemas.openxmlformats.org/officeDocument/2006/relationships" r:id="rId10"/>
        </xdr:cNvPr>
        <xdr:cNvSpPr/>
      </xdr:nvSpPr>
      <xdr:spPr>
        <a:xfrm>
          <a:off x="2781300" y="1181100"/>
          <a:ext cx="238125" cy="228600"/>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8</a:t>
          </a:r>
        </a:p>
      </xdr:txBody>
    </xdr:sp>
    <xdr:clientData/>
  </xdr:twoCellAnchor>
  <xdr:twoCellAnchor>
    <xdr:from>
      <xdr:col>2</xdr:col>
      <xdr:colOff>2619375</xdr:colOff>
      <xdr:row>6</xdr:row>
      <xdr:rowOff>38100</xdr:rowOff>
    </xdr:from>
    <xdr:to>
      <xdr:col>2</xdr:col>
      <xdr:colOff>2857500</xdr:colOff>
      <xdr:row>7</xdr:row>
      <xdr:rowOff>76200</xdr:rowOff>
    </xdr:to>
    <xdr:sp macro="" textlink="">
      <xdr:nvSpPr>
        <xdr:cNvPr id="15" name="Rectangle 14">
          <a:hlinkClick xmlns:r="http://schemas.openxmlformats.org/officeDocument/2006/relationships" r:id="rId2"/>
        </xdr:cNvPr>
        <xdr:cNvSpPr/>
      </xdr:nvSpPr>
      <xdr:spPr>
        <a:xfrm>
          <a:off x="3086100" y="1181100"/>
          <a:ext cx="238125" cy="228600"/>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9</a:t>
          </a:r>
        </a:p>
      </xdr:txBody>
    </xdr:sp>
    <xdr:clientData/>
  </xdr:twoCellAnchor>
  <xdr:twoCellAnchor>
    <xdr:from>
      <xdr:col>2</xdr:col>
      <xdr:colOff>2914650</xdr:colOff>
      <xdr:row>6</xdr:row>
      <xdr:rowOff>38099</xdr:rowOff>
    </xdr:from>
    <xdr:to>
      <xdr:col>3</xdr:col>
      <xdr:colOff>200025</xdr:colOff>
      <xdr:row>7</xdr:row>
      <xdr:rowOff>76200</xdr:rowOff>
    </xdr:to>
    <xdr:sp macro="" textlink="">
      <xdr:nvSpPr>
        <xdr:cNvPr id="16" name="Rectangle 15">
          <a:hlinkClick xmlns:r="http://schemas.openxmlformats.org/officeDocument/2006/relationships" r:id="rId11"/>
        </xdr:cNvPr>
        <xdr:cNvSpPr/>
      </xdr:nvSpPr>
      <xdr:spPr>
        <a:xfrm>
          <a:off x="3381375" y="1181099"/>
          <a:ext cx="333375" cy="228601"/>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10</a:t>
          </a:r>
        </a:p>
      </xdr:txBody>
    </xdr:sp>
    <xdr:clientData/>
  </xdr:twoCellAnchor>
  <xdr:twoCellAnchor>
    <xdr:from>
      <xdr:col>3</xdr:col>
      <xdr:colOff>251460</xdr:colOff>
      <xdr:row>6</xdr:row>
      <xdr:rowOff>38100</xdr:rowOff>
    </xdr:from>
    <xdr:to>
      <xdr:col>4</xdr:col>
      <xdr:colOff>127635</xdr:colOff>
      <xdr:row>7</xdr:row>
      <xdr:rowOff>68581</xdr:rowOff>
    </xdr:to>
    <xdr:sp macro="" textlink="">
      <xdr:nvSpPr>
        <xdr:cNvPr id="17" name="Rectangle 16">
          <a:hlinkClick xmlns:r="http://schemas.openxmlformats.org/officeDocument/2006/relationships" r:id="rId12"/>
        </xdr:cNvPr>
        <xdr:cNvSpPr/>
      </xdr:nvSpPr>
      <xdr:spPr>
        <a:xfrm>
          <a:off x="3863340" y="1150620"/>
          <a:ext cx="333375" cy="220981"/>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11</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47625</xdr:colOff>
      <xdr:row>0</xdr:row>
      <xdr:rowOff>47625</xdr:rowOff>
    </xdr:from>
    <xdr:to>
      <xdr:col>5</xdr:col>
      <xdr:colOff>381000</xdr:colOff>
      <xdr:row>3</xdr:row>
      <xdr:rowOff>133350</xdr:rowOff>
    </xdr:to>
    <xdr:sp macro="" textlink="">
      <xdr:nvSpPr>
        <xdr:cNvPr id="2" name="Rounded Rectangle 1"/>
        <xdr:cNvSpPr/>
      </xdr:nvSpPr>
      <xdr:spPr>
        <a:xfrm>
          <a:off x="47625" y="47625"/>
          <a:ext cx="4859655" cy="649605"/>
        </a:xfrm>
        <a:prstGeom prst="roundRect">
          <a:avLst/>
        </a:prstGeom>
        <a:ln w="38100"/>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1600"/>
            <a:t>CPA - Costo</a:t>
          </a:r>
          <a:r>
            <a:rPr lang="es-CO" sz="1600" baseline="0"/>
            <a:t> de Producción del Arroz </a:t>
          </a:r>
        </a:p>
        <a:p>
          <a:pPr algn="ctr"/>
          <a:r>
            <a:rPr lang="es-CO" sz="1600" baseline="0"/>
            <a:t>CIAT - FLAR v3 - </a:t>
          </a:r>
          <a:r>
            <a:rPr lang="es-CO" sz="1600" b="1" baseline="0"/>
            <a:t>Post-Cosecha</a:t>
          </a:r>
          <a:endParaRPr lang="es-CO" sz="1600" b="1"/>
        </a:p>
      </xdr:txBody>
    </xdr:sp>
    <xdr:clientData/>
  </xdr:twoCellAnchor>
  <xdr:twoCellAnchor>
    <xdr:from>
      <xdr:col>0</xdr:col>
      <xdr:colOff>38100</xdr:colOff>
      <xdr:row>4</xdr:row>
      <xdr:rowOff>47625</xdr:rowOff>
    </xdr:from>
    <xdr:to>
      <xdr:col>5</xdr:col>
      <xdr:colOff>409575</xdr:colOff>
      <xdr:row>7</xdr:row>
      <xdr:rowOff>133350</xdr:rowOff>
    </xdr:to>
    <xdr:sp macro="" textlink="">
      <xdr:nvSpPr>
        <xdr:cNvPr id="3" name="Rounded Rectangle 2"/>
        <xdr:cNvSpPr/>
      </xdr:nvSpPr>
      <xdr:spPr>
        <a:xfrm>
          <a:off x="38100" y="794385"/>
          <a:ext cx="4897755" cy="641985"/>
        </a:xfrm>
        <a:prstGeom prst="roundRect">
          <a:avLst/>
        </a:prstGeom>
        <a:ln w="38100"/>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lang="es-CO" sz="1400"/>
            <a:t>Ir</a:t>
          </a:r>
          <a:r>
            <a:rPr lang="es-CO" sz="1400" baseline="0"/>
            <a:t> a:</a:t>
          </a:r>
          <a:endParaRPr lang="es-CO" sz="1400"/>
        </a:p>
      </xdr:txBody>
    </xdr:sp>
    <xdr:clientData/>
  </xdr:twoCellAnchor>
  <xdr:twoCellAnchor>
    <xdr:from>
      <xdr:col>2</xdr:col>
      <xdr:colOff>171451</xdr:colOff>
      <xdr:row>4</xdr:row>
      <xdr:rowOff>95250</xdr:rowOff>
    </xdr:from>
    <xdr:to>
      <xdr:col>2</xdr:col>
      <xdr:colOff>1333501</xdr:colOff>
      <xdr:row>6</xdr:row>
      <xdr:rowOff>0</xdr:rowOff>
    </xdr:to>
    <xdr:sp macro="" textlink="">
      <xdr:nvSpPr>
        <xdr:cNvPr id="4" name="Rounded Rectangle 3">
          <a:hlinkClick xmlns:r="http://schemas.openxmlformats.org/officeDocument/2006/relationships" r:id="rId1"/>
        </xdr:cNvPr>
        <xdr:cNvSpPr/>
      </xdr:nvSpPr>
      <xdr:spPr>
        <a:xfrm>
          <a:off x="651511" y="842010"/>
          <a:ext cx="1162050" cy="270510"/>
        </a:xfrm>
        <a:prstGeom prst="roundRect">
          <a:avLst/>
        </a:prstGeom>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s-CO" sz="1100"/>
            <a:t>Pagina</a:t>
          </a:r>
          <a:r>
            <a:rPr lang="es-CO" sz="1100" baseline="0"/>
            <a:t> anterior</a:t>
          </a:r>
          <a:endParaRPr lang="es-CO" sz="1100"/>
        </a:p>
      </xdr:txBody>
    </xdr:sp>
    <xdr:clientData/>
  </xdr:twoCellAnchor>
  <xdr:twoCellAnchor>
    <xdr:from>
      <xdr:col>2</xdr:col>
      <xdr:colOff>1428751</xdr:colOff>
      <xdr:row>4</xdr:row>
      <xdr:rowOff>95250</xdr:rowOff>
    </xdr:from>
    <xdr:to>
      <xdr:col>2</xdr:col>
      <xdr:colOff>2590801</xdr:colOff>
      <xdr:row>6</xdr:row>
      <xdr:rowOff>0</xdr:rowOff>
    </xdr:to>
    <xdr:sp macro="" textlink="">
      <xdr:nvSpPr>
        <xdr:cNvPr id="5" name="Rounded Rectangle 4">
          <a:hlinkClick xmlns:r="http://schemas.openxmlformats.org/officeDocument/2006/relationships" r:id="rId2"/>
        </xdr:cNvPr>
        <xdr:cNvSpPr/>
      </xdr:nvSpPr>
      <xdr:spPr>
        <a:xfrm>
          <a:off x="1908811" y="842010"/>
          <a:ext cx="1162050" cy="270510"/>
        </a:xfrm>
        <a:prstGeom prst="roundRect">
          <a:avLst/>
        </a:prstGeom>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s-CO" sz="1100"/>
            <a:t>Pagina siguiente</a:t>
          </a:r>
        </a:p>
      </xdr:txBody>
    </xdr:sp>
    <xdr:clientData/>
  </xdr:twoCellAnchor>
  <xdr:twoCellAnchor>
    <xdr:from>
      <xdr:col>2</xdr:col>
      <xdr:colOff>2676526</xdr:colOff>
      <xdr:row>4</xdr:row>
      <xdr:rowOff>95250</xdr:rowOff>
    </xdr:from>
    <xdr:to>
      <xdr:col>5</xdr:col>
      <xdr:colOff>342901</xdr:colOff>
      <xdr:row>6</xdr:row>
      <xdr:rowOff>0</xdr:rowOff>
    </xdr:to>
    <xdr:sp macro="" textlink="">
      <xdr:nvSpPr>
        <xdr:cNvPr id="6" name="Rounded Rectangle 5">
          <a:hlinkClick xmlns:r="http://schemas.openxmlformats.org/officeDocument/2006/relationships" r:id="rId3"/>
        </xdr:cNvPr>
        <xdr:cNvSpPr/>
      </xdr:nvSpPr>
      <xdr:spPr>
        <a:xfrm>
          <a:off x="3156586" y="842010"/>
          <a:ext cx="1712595" cy="270510"/>
        </a:xfrm>
        <a:prstGeom prst="roundRect">
          <a:avLst/>
        </a:prstGeom>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s-CO" sz="1100"/>
            <a:t>Menú Principal</a:t>
          </a:r>
        </a:p>
      </xdr:txBody>
    </xdr:sp>
    <xdr:clientData/>
  </xdr:twoCellAnchor>
  <xdr:twoCellAnchor>
    <xdr:from>
      <xdr:col>2</xdr:col>
      <xdr:colOff>171450</xdr:colOff>
      <xdr:row>6</xdr:row>
      <xdr:rowOff>38100</xdr:rowOff>
    </xdr:from>
    <xdr:to>
      <xdr:col>2</xdr:col>
      <xdr:colOff>409575</xdr:colOff>
      <xdr:row>7</xdr:row>
      <xdr:rowOff>76200</xdr:rowOff>
    </xdr:to>
    <xdr:sp macro="" textlink="">
      <xdr:nvSpPr>
        <xdr:cNvPr id="7" name="Rectangle 6">
          <a:hlinkClick xmlns:r="http://schemas.openxmlformats.org/officeDocument/2006/relationships" r:id="rId4"/>
        </xdr:cNvPr>
        <xdr:cNvSpPr/>
      </xdr:nvSpPr>
      <xdr:spPr>
        <a:xfrm>
          <a:off x="651510" y="1150620"/>
          <a:ext cx="238125" cy="228600"/>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1</a:t>
          </a:r>
        </a:p>
      </xdr:txBody>
    </xdr:sp>
    <xdr:clientData/>
  </xdr:twoCellAnchor>
  <xdr:twoCellAnchor>
    <xdr:from>
      <xdr:col>2</xdr:col>
      <xdr:colOff>476250</xdr:colOff>
      <xdr:row>6</xdr:row>
      <xdr:rowOff>38100</xdr:rowOff>
    </xdr:from>
    <xdr:to>
      <xdr:col>2</xdr:col>
      <xdr:colOff>714375</xdr:colOff>
      <xdr:row>7</xdr:row>
      <xdr:rowOff>76200</xdr:rowOff>
    </xdr:to>
    <xdr:sp macro="" textlink="">
      <xdr:nvSpPr>
        <xdr:cNvPr id="8" name="Rectangle 7">
          <a:hlinkClick xmlns:r="http://schemas.openxmlformats.org/officeDocument/2006/relationships" r:id="rId5"/>
        </xdr:cNvPr>
        <xdr:cNvSpPr/>
      </xdr:nvSpPr>
      <xdr:spPr>
        <a:xfrm>
          <a:off x="956310" y="1150620"/>
          <a:ext cx="238125" cy="228600"/>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2</a:t>
          </a:r>
        </a:p>
      </xdr:txBody>
    </xdr:sp>
    <xdr:clientData/>
  </xdr:twoCellAnchor>
  <xdr:twoCellAnchor>
    <xdr:from>
      <xdr:col>2</xdr:col>
      <xdr:colOff>790575</xdr:colOff>
      <xdr:row>6</xdr:row>
      <xdr:rowOff>38100</xdr:rowOff>
    </xdr:from>
    <xdr:to>
      <xdr:col>2</xdr:col>
      <xdr:colOff>1028700</xdr:colOff>
      <xdr:row>7</xdr:row>
      <xdr:rowOff>76200</xdr:rowOff>
    </xdr:to>
    <xdr:sp macro="" textlink="">
      <xdr:nvSpPr>
        <xdr:cNvPr id="9" name="Rectangle 8">
          <a:hlinkClick xmlns:r="http://schemas.openxmlformats.org/officeDocument/2006/relationships" r:id="rId6"/>
        </xdr:cNvPr>
        <xdr:cNvSpPr/>
      </xdr:nvSpPr>
      <xdr:spPr>
        <a:xfrm>
          <a:off x="1270635" y="1150620"/>
          <a:ext cx="238125" cy="228600"/>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3</a:t>
          </a:r>
        </a:p>
      </xdr:txBody>
    </xdr:sp>
    <xdr:clientData/>
  </xdr:twoCellAnchor>
  <xdr:twoCellAnchor>
    <xdr:from>
      <xdr:col>2</xdr:col>
      <xdr:colOff>1095375</xdr:colOff>
      <xdr:row>6</xdr:row>
      <xdr:rowOff>38100</xdr:rowOff>
    </xdr:from>
    <xdr:to>
      <xdr:col>2</xdr:col>
      <xdr:colOff>1333500</xdr:colOff>
      <xdr:row>7</xdr:row>
      <xdr:rowOff>76200</xdr:rowOff>
    </xdr:to>
    <xdr:sp macro="" textlink="">
      <xdr:nvSpPr>
        <xdr:cNvPr id="10" name="Rectangle 9">
          <a:hlinkClick xmlns:r="http://schemas.openxmlformats.org/officeDocument/2006/relationships" r:id="rId7"/>
        </xdr:cNvPr>
        <xdr:cNvSpPr/>
      </xdr:nvSpPr>
      <xdr:spPr>
        <a:xfrm>
          <a:off x="1575435" y="1150620"/>
          <a:ext cx="238125" cy="228600"/>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4</a:t>
          </a:r>
        </a:p>
      </xdr:txBody>
    </xdr:sp>
    <xdr:clientData/>
  </xdr:twoCellAnchor>
  <xdr:twoCellAnchor>
    <xdr:from>
      <xdr:col>2</xdr:col>
      <xdr:colOff>1400175</xdr:colOff>
      <xdr:row>6</xdr:row>
      <xdr:rowOff>38100</xdr:rowOff>
    </xdr:from>
    <xdr:to>
      <xdr:col>2</xdr:col>
      <xdr:colOff>1638300</xdr:colOff>
      <xdr:row>7</xdr:row>
      <xdr:rowOff>76200</xdr:rowOff>
    </xdr:to>
    <xdr:sp macro="" textlink="">
      <xdr:nvSpPr>
        <xdr:cNvPr id="11" name="Rectangle 10">
          <a:hlinkClick xmlns:r="http://schemas.openxmlformats.org/officeDocument/2006/relationships" r:id="rId8"/>
        </xdr:cNvPr>
        <xdr:cNvSpPr/>
      </xdr:nvSpPr>
      <xdr:spPr>
        <a:xfrm>
          <a:off x="1880235" y="1150620"/>
          <a:ext cx="238125" cy="228600"/>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5</a:t>
          </a:r>
        </a:p>
      </xdr:txBody>
    </xdr:sp>
    <xdr:clientData/>
  </xdr:twoCellAnchor>
  <xdr:twoCellAnchor>
    <xdr:from>
      <xdr:col>2</xdr:col>
      <xdr:colOff>1704975</xdr:colOff>
      <xdr:row>6</xdr:row>
      <xdr:rowOff>38100</xdr:rowOff>
    </xdr:from>
    <xdr:to>
      <xdr:col>2</xdr:col>
      <xdr:colOff>1943100</xdr:colOff>
      <xdr:row>7</xdr:row>
      <xdr:rowOff>76200</xdr:rowOff>
    </xdr:to>
    <xdr:sp macro="" textlink="">
      <xdr:nvSpPr>
        <xdr:cNvPr id="12" name="Rectangle 11">
          <a:hlinkClick xmlns:r="http://schemas.openxmlformats.org/officeDocument/2006/relationships" r:id="rId9"/>
        </xdr:cNvPr>
        <xdr:cNvSpPr/>
      </xdr:nvSpPr>
      <xdr:spPr>
        <a:xfrm>
          <a:off x="2185035" y="1150620"/>
          <a:ext cx="238125" cy="228600"/>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6</a:t>
          </a:r>
        </a:p>
      </xdr:txBody>
    </xdr:sp>
    <xdr:clientData/>
  </xdr:twoCellAnchor>
  <xdr:twoCellAnchor>
    <xdr:from>
      <xdr:col>2</xdr:col>
      <xdr:colOff>2009775</xdr:colOff>
      <xdr:row>6</xdr:row>
      <xdr:rowOff>38100</xdr:rowOff>
    </xdr:from>
    <xdr:to>
      <xdr:col>2</xdr:col>
      <xdr:colOff>2247900</xdr:colOff>
      <xdr:row>7</xdr:row>
      <xdr:rowOff>76200</xdr:rowOff>
    </xdr:to>
    <xdr:sp macro="" textlink="">
      <xdr:nvSpPr>
        <xdr:cNvPr id="13" name="Rectangle 12">
          <a:hlinkClick xmlns:r="http://schemas.openxmlformats.org/officeDocument/2006/relationships" r:id="rId10"/>
        </xdr:cNvPr>
        <xdr:cNvSpPr/>
      </xdr:nvSpPr>
      <xdr:spPr>
        <a:xfrm>
          <a:off x="2489835" y="1150620"/>
          <a:ext cx="238125" cy="228600"/>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7</a:t>
          </a:r>
        </a:p>
      </xdr:txBody>
    </xdr:sp>
    <xdr:clientData/>
  </xdr:twoCellAnchor>
  <xdr:twoCellAnchor>
    <xdr:from>
      <xdr:col>2</xdr:col>
      <xdr:colOff>2314575</xdr:colOff>
      <xdr:row>6</xdr:row>
      <xdr:rowOff>38100</xdr:rowOff>
    </xdr:from>
    <xdr:to>
      <xdr:col>2</xdr:col>
      <xdr:colOff>2552700</xdr:colOff>
      <xdr:row>7</xdr:row>
      <xdr:rowOff>76200</xdr:rowOff>
    </xdr:to>
    <xdr:sp macro="" textlink="">
      <xdr:nvSpPr>
        <xdr:cNvPr id="14" name="Rectangle 13">
          <a:hlinkClick xmlns:r="http://schemas.openxmlformats.org/officeDocument/2006/relationships" r:id="rId1"/>
        </xdr:cNvPr>
        <xdr:cNvSpPr/>
      </xdr:nvSpPr>
      <xdr:spPr>
        <a:xfrm>
          <a:off x="2794635" y="1150620"/>
          <a:ext cx="238125" cy="228600"/>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8</a:t>
          </a:r>
        </a:p>
      </xdr:txBody>
    </xdr:sp>
    <xdr:clientData/>
  </xdr:twoCellAnchor>
  <xdr:twoCellAnchor>
    <xdr:from>
      <xdr:col>2</xdr:col>
      <xdr:colOff>2619375</xdr:colOff>
      <xdr:row>6</xdr:row>
      <xdr:rowOff>38100</xdr:rowOff>
    </xdr:from>
    <xdr:to>
      <xdr:col>2</xdr:col>
      <xdr:colOff>2857500</xdr:colOff>
      <xdr:row>7</xdr:row>
      <xdr:rowOff>76200</xdr:rowOff>
    </xdr:to>
    <xdr:sp macro="" textlink="">
      <xdr:nvSpPr>
        <xdr:cNvPr id="15" name="Rectangle 14">
          <a:hlinkClick xmlns:r="http://schemas.openxmlformats.org/officeDocument/2006/relationships" r:id="rId11"/>
        </xdr:cNvPr>
        <xdr:cNvSpPr/>
      </xdr:nvSpPr>
      <xdr:spPr>
        <a:xfrm>
          <a:off x="3099435" y="1150620"/>
          <a:ext cx="238125" cy="228600"/>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9</a:t>
          </a:r>
        </a:p>
      </xdr:txBody>
    </xdr:sp>
    <xdr:clientData/>
  </xdr:twoCellAnchor>
  <xdr:twoCellAnchor>
    <xdr:from>
      <xdr:col>2</xdr:col>
      <xdr:colOff>2914650</xdr:colOff>
      <xdr:row>6</xdr:row>
      <xdr:rowOff>38099</xdr:rowOff>
    </xdr:from>
    <xdr:to>
      <xdr:col>3</xdr:col>
      <xdr:colOff>200025</xdr:colOff>
      <xdr:row>7</xdr:row>
      <xdr:rowOff>76200</xdr:rowOff>
    </xdr:to>
    <xdr:sp macro="" textlink="">
      <xdr:nvSpPr>
        <xdr:cNvPr id="16" name="Rectangle 15">
          <a:hlinkClick xmlns:r="http://schemas.openxmlformats.org/officeDocument/2006/relationships" r:id="rId2"/>
        </xdr:cNvPr>
        <xdr:cNvSpPr/>
      </xdr:nvSpPr>
      <xdr:spPr>
        <a:xfrm>
          <a:off x="3394710" y="1150619"/>
          <a:ext cx="417195" cy="228601"/>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10</a:t>
          </a:r>
        </a:p>
      </xdr:txBody>
    </xdr:sp>
    <xdr:clientData/>
  </xdr:twoCellAnchor>
  <xdr:twoCellAnchor>
    <xdr:from>
      <xdr:col>3</xdr:col>
      <xdr:colOff>243840</xdr:colOff>
      <xdr:row>6</xdr:row>
      <xdr:rowOff>38100</xdr:rowOff>
    </xdr:from>
    <xdr:to>
      <xdr:col>4</xdr:col>
      <xdr:colOff>120015</xdr:colOff>
      <xdr:row>7</xdr:row>
      <xdr:rowOff>68581</xdr:rowOff>
    </xdr:to>
    <xdr:sp macro="" textlink="">
      <xdr:nvSpPr>
        <xdr:cNvPr id="17" name="Rectangle 16">
          <a:hlinkClick xmlns:r="http://schemas.openxmlformats.org/officeDocument/2006/relationships" r:id="rId12"/>
        </xdr:cNvPr>
        <xdr:cNvSpPr/>
      </xdr:nvSpPr>
      <xdr:spPr>
        <a:xfrm>
          <a:off x="3855720" y="1150620"/>
          <a:ext cx="333375" cy="220981"/>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11</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47625</xdr:colOff>
      <xdr:row>0</xdr:row>
      <xdr:rowOff>47625</xdr:rowOff>
    </xdr:from>
    <xdr:to>
      <xdr:col>5</xdr:col>
      <xdr:colOff>906780</xdr:colOff>
      <xdr:row>3</xdr:row>
      <xdr:rowOff>133350</xdr:rowOff>
    </xdr:to>
    <xdr:sp macro="" textlink="">
      <xdr:nvSpPr>
        <xdr:cNvPr id="17" name="Rounded Rectangle 16"/>
        <xdr:cNvSpPr/>
      </xdr:nvSpPr>
      <xdr:spPr>
        <a:xfrm>
          <a:off x="161925" y="47625"/>
          <a:ext cx="5507355" cy="634365"/>
        </a:xfrm>
        <a:prstGeom prst="roundRect">
          <a:avLst/>
        </a:prstGeom>
        <a:ln w="38100"/>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1600"/>
            <a:t>CPA - Costo</a:t>
          </a:r>
          <a:r>
            <a:rPr lang="es-CO" sz="1600" baseline="0"/>
            <a:t> de Producción del Arroz </a:t>
          </a:r>
        </a:p>
        <a:p>
          <a:pPr algn="ctr"/>
          <a:r>
            <a:rPr lang="es-CO" sz="1600" baseline="0"/>
            <a:t>CIAT - FLAR v3 - </a:t>
          </a:r>
          <a:r>
            <a:rPr lang="es-CO" sz="1600" b="1" baseline="0"/>
            <a:t>Analisis en moneda local</a:t>
          </a:r>
          <a:endParaRPr lang="es-CO" sz="1600" b="1"/>
        </a:p>
      </xdr:txBody>
    </xdr:sp>
    <xdr:clientData/>
  </xdr:twoCellAnchor>
  <xdr:twoCellAnchor>
    <xdr:from>
      <xdr:col>1</xdr:col>
      <xdr:colOff>38100</xdr:colOff>
      <xdr:row>4</xdr:row>
      <xdr:rowOff>47625</xdr:rowOff>
    </xdr:from>
    <xdr:to>
      <xdr:col>5</xdr:col>
      <xdr:colOff>914400</xdr:colOff>
      <xdr:row>7</xdr:row>
      <xdr:rowOff>133350</xdr:rowOff>
    </xdr:to>
    <xdr:sp macro="" textlink="">
      <xdr:nvSpPr>
        <xdr:cNvPr id="18" name="Rounded Rectangle 17"/>
        <xdr:cNvSpPr/>
      </xdr:nvSpPr>
      <xdr:spPr>
        <a:xfrm>
          <a:off x="152400" y="779145"/>
          <a:ext cx="5524500" cy="634365"/>
        </a:xfrm>
        <a:prstGeom prst="roundRect">
          <a:avLst/>
        </a:prstGeom>
        <a:ln w="38100"/>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lang="es-CO" sz="1400"/>
            <a:t>Ir</a:t>
          </a:r>
          <a:r>
            <a:rPr lang="es-CO" sz="1400" baseline="0"/>
            <a:t> a:</a:t>
          </a:r>
          <a:endParaRPr lang="es-CO" sz="1400"/>
        </a:p>
      </xdr:txBody>
    </xdr:sp>
    <xdr:clientData/>
  </xdr:twoCellAnchor>
  <xdr:twoCellAnchor>
    <xdr:from>
      <xdr:col>1</xdr:col>
      <xdr:colOff>518161</xdr:colOff>
      <xdr:row>4</xdr:row>
      <xdr:rowOff>95250</xdr:rowOff>
    </xdr:from>
    <xdr:to>
      <xdr:col>2</xdr:col>
      <xdr:colOff>1070611</xdr:colOff>
      <xdr:row>6</xdr:row>
      <xdr:rowOff>0</xdr:rowOff>
    </xdr:to>
    <xdr:sp macro="" textlink="">
      <xdr:nvSpPr>
        <xdr:cNvPr id="19" name="Rounded Rectangle 18">
          <a:hlinkClick xmlns:r="http://schemas.openxmlformats.org/officeDocument/2006/relationships" r:id="rId1"/>
        </xdr:cNvPr>
        <xdr:cNvSpPr/>
      </xdr:nvSpPr>
      <xdr:spPr>
        <a:xfrm>
          <a:off x="632461" y="826770"/>
          <a:ext cx="1162050" cy="270510"/>
        </a:xfrm>
        <a:prstGeom prst="roundRect">
          <a:avLst/>
        </a:prstGeom>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s-CO" sz="1100"/>
            <a:t>Pagina</a:t>
          </a:r>
          <a:r>
            <a:rPr lang="es-CO" sz="1100" baseline="0"/>
            <a:t> anterior</a:t>
          </a:r>
          <a:endParaRPr lang="es-CO" sz="1100"/>
        </a:p>
      </xdr:txBody>
    </xdr:sp>
    <xdr:clientData/>
  </xdr:twoCellAnchor>
  <xdr:twoCellAnchor>
    <xdr:from>
      <xdr:col>2</xdr:col>
      <xdr:colOff>1137286</xdr:colOff>
      <xdr:row>4</xdr:row>
      <xdr:rowOff>95250</xdr:rowOff>
    </xdr:from>
    <xdr:to>
      <xdr:col>3</xdr:col>
      <xdr:colOff>217171</xdr:colOff>
      <xdr:row>6</xdr:row>
      <xdr:rowOff>0</xdr:rowOff>
    </xdr:to>
    <xdr:sp macro="" textlink="">
      <xdr:nvSpPr>
        <xdr:cNvPr id="20" name="Rounded Rectangle 19">
          <a:hlinkClick xmlns:r="http://schemas.openxmlformats.org/officeDocument/2006/relationships" r:id="rId2"/>
        </xdr:cNvPr>
        <xdr:cNvSpPr/>
      </xdr:nvSpPr>
      <xdr:spPr>
        <a:xfrm>
          <a:off x="1861186" y="826770"/>
          <a:ext cx="1243965" cy="270510"/>
        </a:xfrm>
        <a:prstGeom prst="roundRect">
          <a:avLst/>
        </a:prstGeom>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s-CO" sz="1100"/>
            <a:t>Pagina siguiente</a:t>
          </a:r>
        </a:p>
      </xdr:txBody>
    </xdr:sp>
    <xdr:clientData/>
  </xdr:twoCellAnchor>
  <xdr:twoCellAnchor>
    <xdr:from>
      <xdr:col>4</xdr:col>
      <xdr:colOff>569596</xdr:colOff>
      <xdr:row>4</xdr:row>
      <xdr:rowOff>95250</xdr:rowOff>
    </xdr:from>
    <xdr:to>
      <xdr:col>5</xdr:col>
      <xdr:colOff>817246</xdr:colOff>
      <xdr:row>6</xdr:row>
      <xdr:rowOff>0</xdr:rowOff>
    </xdr:to>
    <xdr:sp macro="" textlink="">
      <xdr:nvSpPr>
        <xdr:cNvPr id="21" name="Rounded Rectangle 20">
          <a:hlinkClick xmlns:r="http://schemas.openxmlformats.org/officeDocument/2006/relationships" r:id="rId3"/>
        </xdr:cNvPr>
        <xdr:cNvSpPr/>
      </xdr:nvSpPr>
      <xdr:spPr>
        <a:xfrm>
          <a:off x="4394836" y="826770"/>
          <a:ext cx="1184910" cy="270510"/>
        </a:xfrm>
        <a:prstGeom prst="roundRect">
          <a:avLst/>
        </a:prstGeom>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s-CO" sz="1100"/>
            <a:t>Menú Principal</a:t>
          </a:r>
        </a:p>
      </xdr:txBody>
    </xdr:sp>
    <xdr:clientData/>
  </xdr:twoCellAnchor>
  <xdr:twoCellAnchor>
    <xdr:from>
      <xdr:col>1</xdr:col>
      <xdr:colOff>213360</xdr:colOff>
      <xdr:row>6</xdr:row>
      <xdr:rowOff>38100</xdr:rowOff>
    </xdr:from>
    <xdr:to>
      <xdr:col>1</xdr:col>
      <xdr:colOff>451485</xdr:colOff>
      <xdr:row>7</xdr:row>
      <xdr:rowOff>76200</xdr:rowOff>
    </xdr:to>
    <xdr:sp macro="" textlink="">
      <xdr:nvSpPr>
        <xdr:cNvPr id="22" name="Rectangle 21">
          <a:hlinkClick xmlns:r="http://schemas.openxmlformats.org/officeDocument/2006/relationships" r:id="rId4"/>
        </xdr:cNvPr>
        <xdr:cNvSpPr/>
      </xdr:nvSpPr>
      <xdr:spPr>
        <a:xfrm>
          <a:off x="327660" y="1135380"/>
          <a:ext cx="238125" cy="220980"/>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1</a:t>
          </a:r>
        </a:p>
      </xdr:txBody>
    </xdr:sp>
    <xdr:clientData/>
  </xdr:twoCellAnchor>
  <xdr:twoCellAnchor>
    <xdr:from>
      <xdr:col>1</xdr:col>
      <xdr:colOff>518160</xdr:colOff>
      <xdr:row>6</xdr:row>
      <xdr:rowOff>38100</xdr:rowOff>
    </xdr:from>
    <xdr:to>
      <xdr:col>2</xdr:col>
      <xdr:colOff>146685</xdr:colOff>
      <xdr:row>7</xdr:row>
      <xdr:rowOff>76200</xdr:rowOff>
    </xdr:to>
    <xdr:sp macro="" textlink="">
      <xdr:nvSpPr>
        <xdr:cNvPr id="23" name="Rectangle 22">
          <a:hlinkClick xmlns:r="http://schemas.openxmlformats.org/officeDocument/2006/relationships" r:id="rId5"/>
        </xdr:cNvPr>
        <xdr:cNvSpPr/>
      </xdr:nvSpPr>
      <xdr:spPr>
        <a:xfrm>
          <a:off x="632460" y="1135380"/>
          <a:ext cx="238125" cy="220980"/>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2</a:t>
          </a:r>
        </a:p>
      </xdr:txBody>
    </xdr:sp>
    <xdr:clientData/>
  </xdr:twoCellAnchor>
  <xdr:twoCellAnchor>
    <xdr:from>
      <xdr:col>2</xdr:col>
      <xdr:colOff>222885</xdr:colOff>
      <xdr:row>6</xdr:row>
      <xdr:rowOff>38100</xdr:rowOff>
    </xdr:from>
    <xdr:to>
      <xdr:col>2</xdr:col>
      <xdr:colOff>461010</xdr:colOff>
      <xdr:row>7</xdr:row>
      <xdr:rowOff>76200</xdr:rowOff>
    </xdr:to>
    <xdr:sp macro="" textlink="">
      <xdr:nvSpPr>
        <xdr:cNvPr id="24" name="Rectangle 23">
          <a:hlinkClick xmlns:r="http://schemas.openxmlformats.org/officeDocument/2006/relationships" r:id="rId6"/>
        </xdr:cNvPr>
        <xdr:cNvSpPr/>
      </xdr:nvSpPr>
      <xdr:spPr>
        <a:xfrm>
          <a:off x="946785" y="1135380"/>
          <a:ext cx="238125" cy="220980"/>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3</a:t>
          </a:r>
        </a:p>
      </xdr:txBody>
    </xdr:sp>
    <xdr:clientData/>
  </xdr:twoCellAnchor>
  <xdr:twoCellAnchor>
    <xdr:from>
      <xdr:col>2</xdr:col>
      <xdr:colOff>527685</xdr:colOff>
      <xdr:row>6</xdr:row>
      <xdr:rowOff>38100</xdr:rowOff>
    </xdr:from>
    <xdr:to>
      <xdr:col>2</xdr:col>
      <xdr:colOff>765810</xdr:colOff>
      <xdr:row>7</xdr:row>
      <xdr:rowOff>76200</xdr:rowOff>
    </xdr:to>
    <xdr:sp macro="" textlink="">
      <xdr:nvSpPr>
        <xdr:cNvPr id="25" name="Rectangle 24">
          <a:hlinkClick xmlns:r="http://schemas.openxmlformats.org/officeDocument/2006/relationships" r:id="rId7"/>
        </xdr:cNvPr>
        <xdr:cNvSpPr/>
      </xdr:nvSpPr>
      <xdr:spPr>
        <a:xfrm>
          <a:off x="1251585" y="1135380"/>
          <a:ext cx="238125" cy="220980"/>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4</a:t>
          </a:r>
        </a:p>
      </xdr:txBody>
    </xdr:sp>
    <xdr:clientData/>
  </xdr:twoCellAnchor>
  <xdr:twoCellAnchor>
    <xdr:from>
      <xdr:col>2</xdr:col>
      <xdr:colOff>832485</xdr:colOff>
      <xdr:row>6</xdr:row>
      <xdr:rowOff>38100</xdr:rowOff>
    </xdr:from>
    <xdr:to>
      <xdr:col>2</xdr:col>
      <xdr:colOff>1070610</xdr:colOff>
      <xdr:row>7</xdr:row>
      <xdr:rowOff>76200</xdr:rowOff>
    </xdr:to>
    <xdr:sp macro="" textlink="">
      <xdr:nvSpPr>
        <xdr:cNvPr id="26" name="Rectangle 25">
          <a:hlinkClick xmlns:r="http://schemas.openxmlformats.org/officeDocument/2006/relationships" r:id="rId8"/>
        </xdr:cNvPr>
        <xdr:cNvSpPr/>
      </xdr:nvSpPr>
      <xdr:spPr>
        <a:xfrm>
          <a:off x="1556385" y="1135380"/>
          <a:ext cx="238125" cy="220980"/>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5</a:t>
          </a:r>
        </a:p>
      </xdr:txBody>
    </xdr:sp>
    <xdr:clientData/>
  </xdr:twoCellAnchor>
  <xdr:twoCellAnchor>
    <xdr:from>
      <xdr:col>2</xdr:col>
      <xdr:colOff>1137285</xdr:colOff>
      <xdr:row>6</xdr:row>
      <xdr:rowOff>38100</xdr:rowOff>
    </xdr:from>
    <xdr:to>
      <xdr:col>2</xdr:col>
      <xdr:colOff>1434465</xdr:colOff>
      <xdr:row>7</xdr:row>
      <xdr:rowOff>76200</xdr:rowOff>
    </xdr:to>
    <xdr:sp macro="" textlink="">
      <xdr:nvSpPr>
        <xdr:cNvPr id="27" name="Rectangle 26">
          <a:hlinkClick xmlns:r="http://schemas.openxmlformats.org/officeDocument/2006/relationships" r:id="rId9"/>
        </xdr:cNvPr>
        <xdr:cNvSpPr/>
      </xdr:nvSpPr>
      <xdr:spPr>
        <a:xfrm>
          <a:off x="1861185" y="1135380"/>
          <a:ext cx="297180" cy="220980"/>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6</a:t>
          </a:r>
        </a:p>
      </xdr:txBody>
    </xdr:sp>
    <xdr:clientData/>
  </xdr:twoCellAnchor>
  <xdr:twoCellAnchor>
    <xdr:from>
      <xdr:col>2</xdr:col>
      <xdr:colOff>1501140</xdr:colOff>
      <xdr:row>6</xdr:row>
      <xdr:rowOff>38100</xdr:rowOff>
    </xdr:from>
    <xdr:to>
      <xdr:col>2</xdr:col>
      <xdr:colOff>1739265</xdr:colOff>
      <xdr:row>7</xdr:row>
      <xdr:rowOff>76200</xdr:rowOff>
    </xdr:to>
    <xdr:sp macro="" textlink="">
      <xdr:nvSpPr>
        <xdr:cNvPr id="28" name="Rectangle 27">
          <a:hlinkClick xmlns:r="http://schemas.openxmlformats.org/officeDocument/2006/relationships" r:id="rId10"/>
        </xdr:cNvPr>
        <xdr:cNvSpPr/>
      </xdr:nvSpPr>
      <xdr:spPr>
        <a:xfrm>
          <a:off x="2225040" y="1135380"/>
          <a:ext cx="238125" cy="220980"/>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7</a:t>
          </a:r>
        </a:p>
      </xdr:txBody>
    </xdr:sp>
    <xdr:clientData/>
  </xdr:twoCellAnchor>
  <xdr:twoCellAnchor>
    <xdr:from>
      <xdr:col>2</xdr:col>
      <xdr:colOff>1805940</xdr:colOff>
      <xdr:row>6</xdr:row>
      <xdr:rowOff>38100</xdr:rowOff>
    </xdr:from>
    <xdr:to>
      <xdr:col>2</xdr:col>
      <xdr:colOff>2044065</xdr:colOff>
      <xdr:row>7</xdr:row>
      <xdr:rowOff>76200</xdr:rowOff>
    </xdr:to>
    <xdr:sp macro="" textlink="">
      <xdr:nvSpPr>
        <xdr:cNvPr id="29" name="Rectangle 28">
          <a:hlinkClick xmlns:r="http://schemas.openxmlformats.org/officeDocument/2006/relationships" r:id="rId11"/>
        </xdr:cNvPr>
        <xdr:cNvSpPr/>
      </xdr:nvSpPr>
      <xdr:spPr>
        <a:xfrm>
          <a:off x="2529840" y="1135380"/>
          <a:ext cx="238125" cy="220980"/>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8</a:t>
          </a:r>
        </a:p>
      </xdr:txBody>
    </xdr:sp>
    <xdr:clientData/>
  </xdr:twoCellAnchor>
  <xdr:twoCellAnchor>
    <xdr:from>
      <xdr:col>2</xdr:col>
      <xdr:colOff>2110740</xdr:colOff>
      <xdr:row>6</xdr:row>
      <xdr:rowOff>38100</xdr:rowOff>
    </xdr:from>
    <xdr:to>
      <xdr:col>3</xdr:col>
      <xdr:colOff>207645</xdr:colOff>
      <xdr:row>7</xdr:row>
      <xdr:rowOff>76200</xdr:rowOff>
    </xdr:to>
    <xdr:sp macro="" textlink="">
      <xdr:nvSpPr>
        <xdr:cNvPr id="30" name="Rectangle 29">
          <a:hlinkClick xmlns:r="http://schemas.openxmlformats.org/officeDocument/2006/relationships" r:id="rId1"/>
        </xdr:cNvPr>
        <xdr:cNvSpPr/>
      </xdr:nvSpPr>
      <xdr:spPr>
        <a:xfrm>
          <a:off x="2834640" y="1135380"/>
          <a:ext cx="260985" cy="220980"/>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9</a:t>
          </a:r>
        </a:p>
      </xdr:txBody>
    </xdr:sp>
    <xdr:clientData/>
  </xdr:twoCellAnchor>
  <xdr:twoCellAnchor>
    <xdr:from>
      <xdr:col>3</xdr:col>
      <xdr:colOff>264795</xdr:colOff>
      <xdr:row>6</xdr:row>
      <xdr:rowOff>38099</xdr:rowOff>
    </xdr:from>
    <xdr:to>
      <xdr:col>3</xdr:col>
      <xdr:colOff>598170</xdr:colOff>
      <xdr:row>7</xdr:row>
      <xdr:rowOff>76200</xdr:rowOff>
    </xdr:to>
    <xdr:sp macro="" textlink="">
      <xdr:nvSpPr>
        <xdr:cNvPr id="31" name="Rectangle 30">
          <a:hlinkClick xmlns:r="http://schemas.openxmlformats.org/officeDocument/2006/relationships" r:id="rId12"/>
        </xdr:cNvPr>
        <xdr:cNvSpPr/>
      </xdr:nvSpPr>
      <xdr:spPr>
        <a:xfrm>
          <a:off x="3152775" y="1135379"/>
          <a:ext cx="333375" cy="220981"/>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10</a:t>
          </a:r>
        </a:p>
      </xdr:txBody>
    </xdr:sp>
    <xdr:clientData/>
  </xdr:twoCellAnchor>
  <xdr:twoCellAnchor>
    <xdr:from>
      <xdr:col>8</xdr:col>
      <xdr:colOff>15875</xdr:colOff>
      <xdr:row>12</xdr:row>
      <xdr:rowOff>200025</xdr:rowOff>
    </xdr:from>
    <xdr:to>
      <xdr:col>14</xdr:col>
      <xdr:colOff>593725</xdr:colOff>
      <xdr:row>28</xdr:row>
      <xdr:rowOff>7937</xdr:rowOff>
    </xdr:to>
    <xdr:graphicFrame macro="">
      <xdr:nvGraphicFramePr>
        <xdr:cNvPr id="32" name="Chart 3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8</xdr:col>
      <xdr:colOff>0</xdr:colOff>
      <xdr:row>30</xdr:row>
      <xdr:rowOff>0</xdr:rowOff>
    </xdr:from>
    <xdr:to>
      <xdr:col>14</xdr:col>
      <xdr:colOff>581026</xdr:colOff>
      <xdr:row>40</xdr:row>
      <xdr:rowOff>14288</xdr:rowOff>
    </xdr:to>
    <xdr:graphicFrame macro="">
      <xdr:nvGraphicFramePr>
        <xdr:cNvPr id="33" name="Chart 3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2</xdr:col>
      <xdr:colOff>0</xdr:colOff>
      <xdr:row>55</xdr:row>
      <xdr:rowOff>0</xdr:rowOff>
    </xdr:from>
    <xdr:to>
      <xdr:col>10</xdr:col>
      <xdr:colOff>876300</xdr:colOff>
      <xdr:row>66</xdr:row>
      <xdr:rowOff>95250</xdr:rowOff>
    </xdr:to>
    <xdr:graphicFrame macro="">
      <xdr:nvGraphicFramePr>
        <xdr:cNvPr id="34" name="Chart 3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16</xdr:col>
      <xdr:colOff>12701</xdr:colOff>
      <xdr:row>29</xdr:row>
      <xdr:rowOff>190507</xdr:rowOff>
    </xdr:from>
    <xdr:to>
      <xdr:col>20</xdr:col>
      <xdr:colOff>28574</xdr:colOff>
      <xdr:row>40</xdr:row>
      <xdr:rowOff>1</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3</xdr:col>
      <xdr:colOff>647700</xdr:colOff>
      <xdr:row>6</xdr:row>
      <xdr:rowOff>38100</xdr:rowOff>
    </xdr:from>
    <xdr:to>
      <xdr:col>4</xdr:col>
      <xdr:colOff>43815</xdr:colOff>
      <xdr:row>7</xdr:row>
      <xdr:rowOff>76201</xdr:rowOff>
    </xdr:to>
    <xdr:sp macro="" textlink="">
      <xdr:nvSpPr>
        <xdr:cNvPr id="35" name="Rectangle 34">
          <a:hlinkClick xmlns:r="http://schemas.openxmlformats.org/officeDocument/2006/relationships" r:id="rId2"/>
        </xdr:cNvPr>
        <xdr:cNvSpPr/>
      </xdr:nvSpPr>
      <xdr:spPr>
        <a:xfrm>
          <a:off x="3535680" y="1135380"/>
          <a:ext cx="333375" cy="220981"/>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11</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0</xdr:row>
      <xdr:rowOff>47625</xdr:rowOff>
    </xdr:from>
    <xdr:to>
      <xdr:col>5</xdr:col>
      <xdr:colOff>891540</xdr:colOff>
      <xdr:row>3</xdr:row>
      <xdr:rowOff>133350</xdr:rowOff>
    </xdr:to>
    <xdr:sp macro="" textlink="">
      <xdr:nvSpPr>
        <xdr:cNvPr id="2" name="Rounded Rectangle 1"/>
        <xdr:cNvSpPr/>
      </xdr:nvSpPr>
      <xdr:spPr>
        <a:xfrm>
          <a:off x="161925" y="47625"/>
          <a:ext cx="5492115" cy="634365"/>
        </a:xfrm>
        <a:prstGeom prst="roundRect">
          <a:avLst/>
        </a:prstGeom>
        <a:ln w="38100"/>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1600"/>
            <a:t>CPA - Costo</a:t>
          </a:r>
          <a:r>
            <a:rPr lang="es-CO" sz="1600" baseline="0"/>
            <a:t> de Producción del Arroz </a:t>
          </a:r>
        </a:p>
        <a:p>
          <a:pPr algn="ctr"/>
          <a:r>
            <a:rPr lang="es-CO" sz="1600" baseline="0"/>
            <a:t>CIAT - FLAR v3 - </a:t>
          </a:r>
          <a:r>
            <a:rPr lang="es-CO" sz="1600" b="1" baseline="0"/>
            <a:t>Analisis en moneda local</a:t>
          </a:r>
          <a:endParaRPr lang="es-CO" sz="1600" b="1"/>
        </a:p>
      </xdr:txBody>
    </xdr:sp>
    <xdr:clientData/>
  </xdr:twoCellAnchor>
  <xdr:twoCellAnchor>
    <xdr:from>
      <xdr:col>1</xdr:col>
      <xdr:colOff>38100</xdr:colOff>
      <xdr:row>4</xdr:row>
      <xdr:rowOff>47625</xdr:rowOff>
    </xdr:from>
    <xdr:to>
      <xdr:col>5</xdr:col>
      <xdr:colOff>914400</xdr:colOff>
      <xdr:row>7</xdr:row>
      <xdr:rowOff>133350</xdr:rowOff>
    </xdr:to>
    <xdr:sp macro="" textlink="">
      <xdr:nvSpPr>
        <xdr:cNvPr id="3" name="Rounded Rectangle 2"/>
        <xdr:cNvSpPr/>
      </xdr:nvSpPr>
      <xdr:spPr>
        <a:xfrm>
          <a:off x="152400" y="779145"/>
          <a:ext cx="5524500" cy="634365"/>
        </a:xfrm>
        <a:prstGeom prst="roundRect">
          <a:avLst/>
        </a:prstGeom>
        <a:ln w="38100"/>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lang="es-CO" sz="1400"/>
            <a:t>Ir</a:t>
          </a:r>
          <a:r>
            <a:rPr lang="es-CO" sz="1400" baseline="0"/>
            <a:t> a:</a:t>
          </a:r>
          <a:endParaRPr lang="es-CO" sz="1400"/>
        </a:p>
      </xdr:txBody>
    </xdr:sp>
    <xdr:clientData/>
  </xdr:twoCellAnchor>
  <xdr:twoCellAnchor>
    <xdr:from>
      <xdr:col>1</xdr:col>
      <xdr:colOff>525781</xdr:colOff>
      <xdr:row>4</xdr:row>
      <xdr:rowOff>95250</xdr:rowOff>
    </xdr:from>
    <xdr:to>
      <xdr:col>2</xdr:col>
      <xdr:colOff>1078231</xdr:colOff>
      <xdr:row>6</xdr:row>
      <xdr:rowOff>0</xdr:rowOff>
    </xdr:to>
    <xdr:sp macro="" textlink="">
      <xdr:nvSpPr>
        <xdr:cNvPr id="4" name="Rounded Rectangle 3">
          <a:hlinkClick xmlns:r="http://schemas.openxmlformats.org/officeDocument/2006/relationships" r:id="rId1"/>
        </xdr:cNvPr>
        <xdr:cNvSpPr/>
      </xdr:nvSpPr>
      <xdr:spPr>
        <a:xfrm>
          <a:off x="640081" y="826770"/>
          <a:ext cx="1162050" cy="270510"/>
        </a:xfrm>
        <a:prstGeom prst="roundRect">
          <a:avLst/>
        </a:prstGeom>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s-CO" sz="1100"/>
            <a:t>Pagina</a:t>
          </a:r>
          <a:r>
            <a:rPr lang="es-CO" sz="1100" baseline="0"/>
            <a:t> anterior</a:t>
          </a:r>
          <a:endParaRPr lang="es-CO" sz="1100"/>
        </a:p>
      </xdr:txBody>
    </xdr:sp>
    <xdr:clientData/>
  </xdr:twoCellAnchor>
  <xdr:twoCellAnchor>
    <xdr:from>
      <xdr:col>2</xdr:col>
      <xdr:colOff>1144906</xdr:colOff>
      <xdr:row>4</xdr:row>
      <xdr:rowOff>95250</xdr:rowOff>
    </xdr:from>
    <xdr:to>
      <xdr:col>3</xdr:col>
      <xdr:colOff>224791</xdr:colOff>
      <xdr:row>6</xdr:row>
      <xdr:rowOff>0</xdr:rowOff>
    </xdr:to>
    <xdr:sp macro="" textlink="">
      <xdr:nvSpPr>
        <xdr:cNvPr id="5" name="Rounded Rectangle 4">
          <a:hlinkClick xmlns:r="http://schemas.openxmlformats.org/officeDocument/2006/relationships" r:id="rId2"/>
        </xdr:cNvPr>
        <xdr:cNvSpPr/>
      </xdr:nvSpPr>
      <xdr:spPr>
        <a:xfrm>
          <a:off x="1868806" y="826770"/>
          <a:ext cx="1243965" cy="270510"/>
        </a:xfrm>
        <a:prstGeom prst="roundRect">
          <a:avLst/>
        </a:prstGeom>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s-CO" sz="1100"/>
            <a:t>Pagina siguiente</a:t>
          </a:r>
        </a:p>
      </xdr:txBody>
    </xdr:sp>
    <xdr:clientData/>
  </xdr:twoCellAnchor>
  <xdr:twoCellAnchor>
    <xdr:from>
      <xdr:col>4</xdr:col>
      <xdr:colOff>577216</xdr:colOff>
      <xdr:row>4</xdr:row>
      <xdr:rowOff>95250</xdr:rowOff>
    </xdr:from>
    <xdr:to>
      <xdr:col>5</xdr:col>
      <xdr:colOff>824866</xdr:colOff>
      <xdr:row>6</xdr:row>
      <xdr:rowOff>0</xdr:rowOff>
    </xdr:to>
    <xdr:sp macro="" textlink="">
      <xdr:nvSpPr>
        <xdr:cNvPr id="6" name="Rounded Rectangle 5">
          <a:hlinkClick xmlns:r="http://schemas.openxmlformats.org/officeDocument/2006/relationships" r:id="rId2"/>
        </xdr:cNvPr>
        <xdr:cNvSpPr/>
      </xdr:nvSpPr>
      <xdr:spPr>
        <a:xfrm>
          <a:off x="4402456" y="826770"/>
          <a:ext cx="1184910" cy="270510"/>
        </a:xfrm>
        <a:prstGeom prst="roundRect">
          <a:avLst/>
        </a:prstGeom>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s-CO" sz="1100"/>
            <a:t>Menú Principal</a:t>
          </a:r>
        </a:p>
      </xdr:txBody>
    </xdr:sp>
    <xdr:clientData/>
  </xdr:twoCellAnchor>
  <xdr:twoCellAnchor>
    <xdr:from>
      <xdr:col>1</xdr:col>
      <xdr:colOff>220980</xdr:colOff>
      <xdr:row>6</xdr:row>
      <xdr:rowOff>38100</xdr:rowOff>
    </xdr:from>
    <xdr:to>
      <xdr:col>1</xdr:col>
      <xdr:colOff>459105</xdr:colOff>
      <xdr:row>7</xdr:row>
      <xdr:rowOff>76200</xdr:rowOff>
    </xdr:to>
    <xdr:sp macro="" textlink="">
      <xdr:nvSpPr>
        <xdr:cNvPr id="7" name="Rectangle 6">
          <a:hlinkClick xmlns:r="http://schemas.openxmlformats.org/officeDocument/2006/relationships" r:id="rId3"/>
        </xdr:cNvPr>
        <xdr:cNvSpPr/>
      </xdr:nvSpPr>
      <xdr:spPr>
        <a:xfrm>
          <a:off x="335280" y="1135380"/>
          <a:ext cx="238125" cy="220980"/>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1</a:t>
          </a:r>
        </a:p>
      </xdr:txBody>
    </xdr:sp>
    <xdr:clientData/>
  </xdr:twoCellAnchor>
  <xdr:twoCellAnchor>
    <xdr:from>
      <xdr:col>1</xdr:col>
      <xdr:colOff>525780</xdr:colOff>
      <xdr:row>6</xdr:row>
      <xdr:rowOff>38100</xdr:rowOff>
    </xdr:from>
    <xdr:to>
      <xdr:col>2</xdr:col>
      <xdr:colOff>154305</xdr:colOff>
      <xdr:row>7</xdr:row>
      <xdr:rowOff>76200</xdr:rowOff>
    </xdr:to>
    <xdr:sp macro="" textlink="">
      <xdr:nvSpPr>
        <xdr:cNvPr id="8" name="Rectangle 7">
          <a:hlinkClick xmlns:r="http://schemas.openxmlformats.org/officeDocument/2006/relationships" r:id="rId4"/>
        </xdr:cNvPr>
        <xdr:cNvSpPr/>
      </xdr:nvSpPr>
      <xdr:spPr>
        <a:xfrm>
          <a:off x="640080" y="1135380"/>
          <a:ext cx="238125" cy="220980"/>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2</a:t>
          </a:r>
        </a:p>
      </xdr:txBody>
    </xdr:sp>
    <xdr:clientData/>
  </xdr:twoCellAnchor>
  <xdr:twoCellAnchor>
    <xdr:from>
      <xdr:col>2</xdr:col>
      <xdr:colOff>230505</xdr:colOff>
      <xdr:row>6</xdr:row>
      <xdr:rowOff>38100</xdr:rowOff>
    </xdr:from>
    <xdr:to>
      <xdr:col>2</xdr:col>
      <xdr:colOff>468630</xdr:colOff>
      <xdr:row>7</xdr:row>
      <xdr:rowOff>76200</xdr:rowOff>
    </xdr:to>
    <xdr:sp macro="" textlink="">
      <xdr:nvSpPr>
        <xdr:cNvPr id="9" name="Rectangle 8">
          <a:hlinkClick xmlns:r="http://schemas.openxmlformats.org/officeDocument/2006/relationships" r:id="rId5"/>
        </xdr:cNvPr>
        <xdr:cNvSpPr/>
      </xdr:nvSpPr>
      <xdr:spPr>
        <a:xfrm>
          <a:off x="954405" y="1135380"/>
          <a:ext cx="238125" cy="220980"/>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3</a:t>
          </a:r>
        </a:p>
      </xdr:txBody>
    </xdr:sp>
    <xdr:clientData/>
  </xdr:twoCellAnchor>
  <xdr:twoCellAnchor>
    <xdr:from>
      <xdr:col>2</xdr:col>
      <xdr:colOff>535305</xdr:colOff>
      <xdr:row>6</xdr:row>
      <xdr:rowOff>38100</xdr:rowOff>
    </xdr:from>
    <xdr:to>
      <xdr:col>2</xdr:col>
      <xdr:colOff>773430</xdr:colOff>
      <xdr:row>7</xdr:row>
      <xdr:rowOff>76200</xdr:rowOff>
    </xdr:to>
    <xdr:sp macro="" textlink="">
      <xdr:nvSpPr>
        <xdr:cNvPr id="10" name="Rectangle 9">
          <a:hlinkClick xmlns:r="http://schemas.openxmlformats.org/officeDocument/2006/relationships" r:id="rId6"/>
        </xdr:cNvPr>
        <xdr:cNvSpPr/>
      </xdr:nvSpPr>
      <xdr:spPr>
        <a:xfrm>
          <a:off x="1259205" y="1135380"/>
          <a:ext cx="238125" cy="220980"/>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4</a:t>
          </a:r>
        </a:p>
      </xdr:txBody>
    </xdr:sp>
    <xdr:clientData/>
  </xdr:twoCellAnchor>
  <xdr:twoCellAnchor>
    <xdr:from>
      <xdr:col>2</xdr:col>
      <xdr:colOff>840105</xdr:colOff>
      <xdr:row>6</xdr:row>
      <xdr:rowOff>38100</xdr:rowOff>
    </xdr:from>
    <xdr:to>
      <xdr:col>2</xdr:col>
      <xdr:colOff>1078230</xdr:colOff>
      <xdr:row>7</xdr:row>
      <xdr:rowOff>76200</xdr:rowOff>
    </xdr:to>
    <xdr:sp macro="" textlink="">
      <xdr:nvSpPr>
        <xdr:cNvPr id="11" name="Rectangle 10">
          <a:hlinkClick xmlns:r="http://schemas.openxmlformats.org/officeDocument/2006/relationships" r:id="rId7"/>
        </xdr:cNvPr>
        <xdr:cNvSpPr/>
      </xdr:nvSpPr>
      <xdr:spPr>
        <a:xfrm>
          <a:off x="1564005" y="1135380"/>
          <a:ext cx="238125" cy="220980"/>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5</a:t>
          </a:r>
        </a:p>
      </xdr:txBody>
    </xdr:sp>
    <xdr:clientData/>
  </xdr:twoCellAnchor>
  <xdr:twoCellAnchor>
    <xdr:from>
      <xdr:col>2</xdr:col>
      <xdr:colOff>1144905</xdr:colOff>
      <xdr:row>6</xdr:row>
      <xdr:rowOff>38100</xdr:rowOff>
    </xdr:from>
    <xdr:to>
      <xdr:col>2</xdr:col>
      <xdr:colOff>1442085</xdr:colOff>
      <xdr:row>7</xdr:row>
      <xdr:rowOff>76200</xdr:rowOff>
    </xdr:to>
    <xdr:sp macro="" textlink="">
      <xdr:nvSpPr>
        <xdr:cNvPr id="12" name="Rectangle 11">
          <a:hlinkClick xmlns:r="http://schemas.openxmlformats.org/officeDocument/2006/relationships" r:id="rId8"/>
        </xdr:cNvPr>
        <xdr:cNvSpPr/>
      </xdr:nvSpPr>
      <xdr:spPr>
        <a:xfrm>
          <a:off x="1868805" y="1135380"/>
          <a:ext cx="297180" cy="220980"/>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6</a:t>
          </a:r>
        </a:p>
      </xdr:txBody>
    </xdr:sp>
    <xdr:clientData/>
  </xdr:twoCellAnchor>
  <xdr:twoCellAnchor>
    <xdr:from>
      <xdr:col>2</xdr:col>
      <xdr:colOff>1508760</xdr:colOff>
      <xdr:row>6</xdr:row>
      <xdr:rowOff>38100</xdr:rowOff>
    </xdr:from>
    <xdr:to>
      <xdr:col>2</xdr:col>
      <xdr:colOff>1746885</xdr:colOff>
      <xdr:row>7</xdr:row>
      <xdr:rowOff>76200</xdr:rowOff>
    </xdr:to>
    <xdr:sp macro="" textlink="">
      <xdr:nvSpPr>
        <xdr:cNvPr id="13" name="Rectangle 12">
          <a:hlinkClick xmlns:r="http://schemas.openxmlformats.org/officeDocument/2006/relationships" r:id="rId9"/>
        </xdr:cNvPr>
        <xdr:cNvSpPr/>
      </xdr:nvSpPr>
      <xdr:spPr>
        <a:xfrm>
          <a:off x="2232660" y="1135380"/>
          <a:ext cx="238125" cy="220980"/>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7</a:t>
          </a:r>
        </a:p>
      </xdr:txBody>
    </xdr:sp>
    <xdr:clientData/>
  </xdr:twoCellAnchor>
  <xdr:twoCellAnchor>
    <xdr:from>
      <xdr:col>2</xdr:col>
      <xdr:colOff>1813560</xdr:colOff>
      <xdr:row>6</xdr:row>
      <xdr:rowOff>38100</xdr:rowOff>
    </xdr:from>
    <xdr:to>
      <xdr:col>2</xdr:col>
      <xdr:colOff>2051685</xdr:colOff>
      <xdr:row>7</xdr:row>
      <xdr:rowOff>76200</xdr:rowOff>
    </xdr:to>
    <xdr:sp macro="" textlink="">
      <xdr:nvSpPr>
        <xdr:cNvPr id="14" name="Rectangle 13">
          <a:hlinkClick xmlns:r="http://schemas.openxmlformats.org/officeDocument/2006/relationships" r:id="rId10"/>
        </xdr:cNvPr>
        <xdr:cNvSpPr/>
      </xdr:nvSpPr>
      <xdr:spPr>
        <a:xfrm>
          <a:off x="2537460" y="1135380"/>
          <a:ext cx="238125" cy="220980"/>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8</a:t>
          </a:r>
        </a:p>
      </xdr:txBody>
    </xdr:sp>
    <xdr:clientData/>
  </xdr:twoCellAnchor>
  <xdr:twoCellAnchor>
    <xdr:from>
      <xdr:col>2</xdr:col>
      <xdr:colOff>2118360</xdr:colOff>
      <xdr:row>6</xdr:row>
      <xdr:rowOff>38100</xdr:rowOff>
    </xdr:from>
    <xdr:to>
      <xdr:col>3</xdr:col>
      <xdr:colOff>215265</xdr:colOff>
      <xdr:row>7</xdr:row>
      <xdr:rowOff>76200</xdr:rowOff>
    </xdr:to>
    <xdr:sp macro="" textlink="">
      <xdr:nvSpPr>
        <xdr:cNvPr id="15" name="Rectangle 14">
          <a:hlinkClick xmlns:r="http://schemas.openxmlformats.org/officeDocument/2006/relationships" r:id="rId11"/>
        </xdr:cNvPr>
        <xdr:cNvSpPr/>
      </xdr:nvSpPr>
      <xdr:spPr>
        <a:xfrm>
          <a:off x="2842260" y="1135380"/>
          <a:ext cx="260985" cy="220980"/>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9</a:t>
          </a:r>
        </a:p>
      </xdr:txBody>
    </xdr:sp>
    <xdr:clientData/>
  </xdr:twoCellAnchor>
  <xdr:twoCellAnchor>
    <xdr:from>
      <xdr:col>3</xdr:col>
      <xdr:colOff>272415</xdr:colOff>
      <xdr:row>6</xdr:row>
      <xdr:rowOff>38099</xdr:rowOff>
    </xdr:from>
    <xdr:to>
      <xdr:col>3</xdr:col>
      <xdr:colOff>605790</xdr:colOff>
      <xdr:row>7</xdr:row>
      <xdr:rowOff>76200</xdr:rowOff>
    </xdr:to>
    <xdr:sp macro="" textlink="">
      <xdr:nvSpPr>
        <xdr:cNvPr id="16" name="Rectangle 15">
          <a:hlinkClick xmlns:r="http://schemas.openxmlformats.org/officeDocument/2006/relationships" r:id="rId1"/>
        </xdr:cNvPr>
        <xdr:cNvSpPr/>
      </xdr:nvSpPr>
      <xdr:spPr>
        <a:xfrm>
          <a:off x="3160395" y="1135379"/>
          <a:ext cx="333375" cy="220981"/>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10</a:t>
          </a:r>
        </a:p>
      </xdr:txBody>
    </xdr:sp>
    <xdr:clientData/>
  </xdr:twoCellAnchor>
  <xdr:twoCellAnchor>
    <xdr:from>
      <xdr:col>8</xdr:col>
      <xdr:colOff>0</xdr:colOff>
      <xdr:row>13</xdr:row>
      <xdr:rowOff>0</xdr:rowOff>
    </xdr:from>
    <xdr:to>
      <xdr:col>14</xdr:col>
      <xdr:colOff>577850</xdr:colOff>
      <xdr:row>28</xdr:row>
      <xdr:rowOff>17462</xdr:rowOff>
    </xdr:to>
    <xdr:graphicFrame macro="">
      <xdr:nvGraphicFramePr>
        <xdr:cNvPr id="17" name="Chart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8</xdr:col>
      <xdr:colOff>0</xdr:colOff>
      <xdr:row>30</xdr:row>
      <xdr:rowOff>0</xdr:rowOff>
    </xdr:from>
    <xdr:to>
      <xdr:col>14</xdr:col>
      <xdr:colOff>581026</xdr:colOff>
      <xdr:row>40</xdr:row>
      <xdr:rowOff>14288</xdr:rowOff>
    </xdr:to>
    <xdr:graphicFrame macro="">
      <xdr:nvGraphicFramePr>
        <xdr:cNvPr id="18" name="Chart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16</xdr:col>
      <xdr:colOff>0</xdr:colOff>
      <xdr:row>30</xdr:row>
      <xdr:rowOff>0</xdr:rowOff>
    </xdr:from>
    <xdr:to>
      <xdr:col>20</xdr:col>
      <xdr:colOff>15873</xdr:colOff>
      <xdr:row>40</xdr:row>
      <xdr:rowOff>9519</xdr:rowOff>
    </xdr:to>
    <xdr:graphicFrame macro="">
      <xdr:nvGraphicFramePr>
        <xdr:cNvPr id="19" name="Chart 1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2</xdr:col>
      <xdr:colOff>0</xdr:colOff>
      <xdr:row>55</xdr:row>
      <xdr:rowOff>0</xdr:rowOff>
    </xdr:from>
    <xdr:to>
      <xdr:col>10</xdr:col>
      <xdr:colOff>876300</xdr:colOff>
      <xdr:row>66</xdr:row>
      <xdr:rowOff>95250</xdr:rowOff>
    </xdr:to>
    <xdr:graphicFrame macro="">
      <xdr:nvGraphicFramePr>
        <xdr:cNvPr id="20" name="Chart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3</xdr:col>
      <xdr:colOff>655320</xdr:colOff>
      <xdr:row>6</xdr:row>
      <xdr:rowOff>45720</xdr:rowOff>
    </xdr:from>
    <xdr:to>
      <xdr:col>4</xdr:col>
      <xdr:colOff>51435</xdr:colOff>
      <xdr:row>7</xdr:row>
      <xdr:rowOff>83821</xdr:rowOff>
    </xdr:to>
    <xdr:sp macro="" textlink="">
      <xdr:nvSpPr>
        <xdr:cNvPr id="21" name="Rectangle 20">
          <a:hlinkClick xmlns:r="http://schemas.openxmlformats.org/officeDocument/2006/relationships" r:id="rId16"/>
        </xdr:cNvPr>
        <xdr:cNvSpPr/>
      </xdr:nvSpPr>
      <xdr:spPr>
        <a:xfrm>
          <a:off x="3543300" y="1143000"/>
          <a:ext cx="333375" cy="220981"/>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11</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104775</xdr:colOff>
      <xdr:row>0</xdr:row>
      <xdr:rowOff>57150</xdr:rowOff>
    </xdr:from>
    <xdr:to>
      <xdr:col>2</xdr:col>
      <xdr:colOff>3819525</xdr:colOff>
      <xdr:row>3</xdr:row>
      <xdr:rowOff>142875</xdr:rowOff>
    </xdr:to>
    <xdr:sp macro="" textlink="">
      <xdr:nvSpPr>
        <xdr:cNvPr id="48" name="Rounded Rectangle 47"/>
        <xdr:cNvSpPr/>
      </xdr:nvSpPr>
      <xdr:spPr>
        <a:xfrm>
          <a:off x="104775" y="57150"/>
          <a:ext cx="5324475" cy="657225"/>
        </a:xfrm>
        <a:prstGeom prst="roundRect">
          <a:avLst/>
        </a:prstGeom>
        <a:ln w="38100"/>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1600"/>
            <a:t>CPA - Costo</a:t>
          </a:r>
          <a:r>
            <a:rPr lang="es-CO" sz="1600" baseline="0"/>
            <a:t> de Producción del Arroz </a:t>
          </a:r>
        </a:p>
        <a:p>
          <a:pPr algn="ctr"/>
          <a:r>
            <a:rPr lang="es-CO" sz="1600" baseline="0"/>
            <a:t>CIAT - FLAR v3 - Información Básica e Instrucciones</a:t>
          </a:r>
          <a:endParaRPr lang="es-CO" sz="1600"/>
        </a:p>
      </xdr:txBody>
    </xdr:sp>
    <xdr:clientData/>
  </xdr:twoCellAnchor>
  <xdr:twoCellAnchor>
    <xdr:from>
      <xdr:col>1</xdr:col>
      <xdr:colOff>95250</xdr:colOff>
      <xdr:row>4</xdr:row>
      <xdr:rowOff>57150</xdr:rowOff>
    </xdr:from>
    <xdr:to>
      <xdr:col>2</xdr:col>
      <xdr:colOff>3810000</xdr:colOff>
      <xdr:row>7</xdr:row>
      <xdr:rowOff>142875</xdr:rowOff>
    </xdr:to>
    <xdr:sp macro="" textlink="">
      <xdr:nvSpPr>
        <xdr:cNvPr id="49" name="Rounded Rectangle 48"/>
        <xdr:cNvSpPr/>
      </xdr:nvSpPr>
      <xdr:spPr>
        <a:xfrm>
          <a:off x="95250" y="819150"/>
          <a:ext cx="5324475" cy="657225"/>
        </a:xfrm>
        <a:prstGeom prst="roundRect">
          <a:avLst/>
        </a:prstGeom>
        <a:ln w="38100"/>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lang="es-CO" sz="1400"/>
            <a:t>Ir</a:t>
          </a:r>
          <a:r>
            <a:rPr lang="es-CO" sz="1400" baseline="0"/>
            <a:t> a:</a:t>
          </a:r>
          <a:endParaRPr lang="es-CO" sz="1400"/>
        </a:p>
      </xdr:txBody>
    </xdr:sp>
    <xdr:clientData/>
  </xdr:twoCellAnchor>
  <xdr:twoCellAnchor>
    <xdr:from>
      <xdr:col>1</xdr:col>
      <xdr:colOff>971551</xdr:colOff>
      <xdr:row>4</xdr:row>
      <xdr:rowOff>104775</xdr:rowOff>
    </xdr:from>
    <xdr:to>
      <xdr:col>2</xdr:col>
      <xdr:colOff>523876</xdr:colOff>
      <xdr:row>6</xdr:row>
      <xdr:rowOff>9525</xdr:rowOff>
    </xdr:to>
    <xdr:sp macro="" textlink="">
      <xdr:nvSpPr>
        <xdr:cNvPr id="50" name="Rounded Rectangle 49">
          <a:hlinkClick xmlns:r="http://schemas.openxmlformats.org/officeDocument/2006/relationships" r:id="rId1"/>
        </xdr:cNvPr>
        <xdr:cNvSpPr/>
      </xdr:nvSpPr>
      <xdr:spPr>
        <a:xfrm>
          <a:off x="971551" y="866775"/>
          <a:ext cx="1162050" cy="285750"/>
        </a:xfrm>
        <a:prstGeom prst="roundRect">
          <a:avLst/>
        </a:prstGeom>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s-CO" sz="1100"/>
            <a:t>Pagina</a:t>
          </a:r>
          <a:r>
            <a:rPr lang="es-CO" sz="1100" baseline="0"/>
            <a:t> anterior</a:t>
          </a:r>
          <a:endParaRPr lang="es-CO" sz="1100"/>
        </a:p>
      </xdr:txBody>
    </xdr:sp>
    <xdr:clientData/>
  </xdr:twoCellAnchor>
  <xdr:twoCellAnchor>
    <xdr:from>
      <xdr:col>2</xdr:col>
      <xdr:colOff>590551</xdr:colOff>
      <xdr:row>4</xdr:row>
      <xdr:rowOff>104775</xdr:rowOff>
    </xdr:from>
    <xdr:to>
      <xdr:col>2</xdr:col>
      <xdr:colOff>1752601</xdr:colOff>
      <xdr:row>6</xdr:row>
      <xdr:rowOff>9525</xdr:rowOff>
    </xdr:to>
    <xdr:sp macro="" textlink="">
      <xdr:nvSpPr>
        <xdr:cNvPr id="51" name="Rounded Rectangle 50">
          <a:hlinkClick xmlns:r="http://schemas.openxmlformats.org/officeDocument/2006/relationships" r:id="rId2"/>
        </xdr:cNvPr>
        <xdr:cNvSpPr/>
      </xdr:nvSpPr>
      <xdr:spPr>
        <a:xfrm>
          <a:off x="2200276" y="866775"/>
          <a:ext cx="1162050" cy="285750"/>
        </a:xfrm>
        <a:prstGeom prst="roundRect">
          <a:avLst/>
        </a:prstGeom>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s-CO" sz="1100"/>
            <a:t>Pagina siguiente</a:t>
          </a:r>
        </a:p>
      </xdr:txBody>
    </xdr:sp>
    <xdr:clientData/>
  </xdr:twoCellAnchor>
  <xdr:twoCellAnchor>
    <xdr:from>
      <xdr:col>2</xdr:col>
      <xdr:colOff>2581276</xdr:colOff>
      <xdr:row>4</xdr:row>
      <xdr:rowOff>104775</xdr:rowOff>
    </xdr:from>
    <xdr:to>
      <xdr:col>2</xdr:col>
      <xdr:colOff>3743326</xdr:colOff>
      <xdr:row>6</xdr:row>
      <xdr:rowOff>9525</xdr:rowOff>
    </xdr:to>
    <xdr:sp macro="" textlink="">
      <xdr:nvSpPr>
        <xdr:cNvPr id="52" name="Rounded Rectangle 51">
          <a:hlinkClick xmlns:r="http://schemas.openxmlformats.org/officeDocument/2006/relationships" r:id="rId1"/>
        </xdr:cNvPr>
        <xdr:cNvSpPr/>
      </xdr:nvSpPr>
      <xdr:spPr>
        <a:xfrm>
          <a:off x="4191001" y="866775"/>
          <a:ext cx="1162050" cy="285750"/>
        </a:xfrm>
        <a:prstGeom prst="roundRect">
          <a:avLst/>
        </a:prstGeom>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s-CO" sz="1100"/>
            <a:t>Menú Principal</a:t>
          </a:r>
        </a:p>
      </xdr:txBody>
    </xdr:sp>
    <xdr:clientData/>
  </xdr:twoCellAnchor>
  <xdr:twoCellAnchor>
    <xdr:from>
      <xdr:col>1</xdr:col>
      <xdr:colOff>695325</xdr:colOff>
      <xdr:row>6</xdr:row>
      <xdr:rowOff>47625</xdr:rowOff>
    </xdr:from>
    <xdr:to>
      <xdr:col>1</xdr:col>
      <xdr:colOff>933450</xdr:colOff>
      <xdr:row>7</xdr:row>
      <xdr:rowOff>85725</xdr:rowOff>
    </xdr:to>
    <xdr:sp macro="" textlink="">
      <xdr:nvSpPr>
        <xdr:cNvPr id="53" name="Rectangle 52">
          <a:hlinkClick xmlns:r="http://schemas.openxmlformats.org/officeDocument/2006/relationships" r:id="rId2"/>
        </xdr:cNvPr>
        <xdr:cNvSpPr/>
      </xdr:nvSpPr>
      <xdr:spPr>
        <a:xfrm>
          <a:off x="695325" y="1190625"/>
          <a:ext cx="238125" cy="228600"/>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1</a:t>
          </a:r>
        </a:p>
      </xdr:txBody>
    </xdr:sp>
    <xdr:clientData/>
  </xdr:twoCellAnchor>
  <xdr:twoCellAnchor>
    <xdr:from>
      <xdr:col>1</xdr:col>
      <xdr:colOff>1000125</xdr:colOff>
      <xdr:row>6</xdr:row>
      <xdr:rowOff>47625</xdr:rowOff>
    </xdr:from>
    <xdr:to>
      <xdr:col>1</xdr:col>
      <xdr:colOff>1238250</xdr:colOff>
      <xdr:row>7</xdr:row>
      <xdr:rowOff>85725</xdr:rowOff>
    </xdr:to>
    <xdr:sp macro="" textlink="">
      <xdr:nvSpPr>
        <xdr:cNvPr id="54" name="Rectangle 53">
          <a:hlinkClick xmlns:r="http://schemas.openxmlformats.org/officeDocument/2006/relationships" r:id="rId3"/>
        </xdr:cNvPr>
        <xdr:cNvSpPr/>
      </xdr:nvSpPr>
      <xdr:spPr>
        <a:xfrm>
          <a:off x="1000125" y="1190625"/>
          <a:ext cx="238125" cy="228600"/>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2</a:t>
          </a:r>
        </a:p>
      </xdr:txBody>
    </xdr:sp>
    <xdr:clientData/>
  </xdr:twoCellAnchor>
  <xdr:twoCellAnchor>
    <xdr:from>
      <xdr:col>1</xdr:col>
      <xdr:colOff>1314450</xdr:colOff>
      <xdr:row>6</xdr:row>
      <xdr:rowOff>47625</xdr:rowOff>
    </xdr:from>
    <xdr:to>
      <xdr:col>1</xdr:col>
      <xdr:colOff>1552575</xdr:colOff>
      <xdr:row>7</xdr:row>
      <xdr:rowOff>85725</xdr:rowOff>
    </xdr:to>
    <xdr:sp macro="" textlink="">
      <xdr:nvSpPr>
        <xdr:cNvPr id="55" name="Rectangle 54">
          <a:hlinkClick xmlns:r="http://schemas.openxmlformats.org/officeDocument/2006/relationships" r:id="rId4"/>
        </xdr:cNvPr>
        <xdr:cNvSpPr/>
      </xdr:nvSpPr>
      <xdr:spPr>
        <a:xfrm>
          <a:off x="1314450" y="1190625"/>
          <a:ext cx="238125" cy="228600"/>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3</a:t>
          </a:r>
        </a:p>
      </xdr:txBody>
    </xdr:sp>
    <xdr:clientData/>
  </xdr:twoCellAnchor>
  <xdr:twoCellAnchor>
    <xdr:from>
      <xdr:col>1</xdr:col>
      <xdr:colOff>1628775</xdr:colOff>
      <xdr:row>6</xdr:row>
      <xdr:rowOff>47625</xdr:rowOff>
    </xdr:from>
    <xdr:to>
      <xdr:col>2</xdr:col>
      <xdr:colOff>38100</xdr:colOff>
      <xdr:row>7</xdr:row>
      <xdr:rowOff>85725</xdr:rowOff>
    </xdr:to>
    <xdr:sp macro="" textlink="">
      <xdr:nvSpPr>
        <xdr:cNvPr id="56" name="Rectangle 55">
          <a:hlinkClick xmlns:r="http://schemas.openxmlformats.org/officeDocument/2006/relationships" r:id="rId5"/>
        </xdr:cNvPr>
        <xdr:cNvSpPr/>
      </xdr:nvSpPr>
      <xdr:spPr>
        <a:xfrm>
          <a:off x="1685925" y="1190625"/>
          <a:ext cx="238125" cy="228600"/>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4</a:t>
          </a:r>
        </a:p>
      </xdr:txBody>
    </xdr:sp>
    <xdr:clientData/>
  </xdr:twoCellAnchor>
  <xdr:twoCellAnchor>
    <xdr:from>
      <xdr:col>2</xdr:col>
      <xdr:colOff>104775</xdr:colOff>
      <xdr:row>6</xdr:row>
      <xdr:rowOff>47625</xdr:rowOff>
    </xdr:from>
    <xdr:to>
      <xdr:col>2</xdr:col>
      <xdr:colOff>342900</xdr:colOff>
      <xdr:row>7</xdr:row>
      <xdr:rowOff>85725</xdr:rowOff>
    </xdr:to>
    <xdr:sp macro="" textlink="">
      <xdr:nvSpPr>
        <xdr:cNvPr id="57" name="Rectangle 56">
          <a:hlinkClick xmlns:r="http://schemas.openxmlformats.org/officeDocument/2006/relationships" r:id="rId6"/>
        </xdr:cNvPr>
        <xdr:cNvSpPr/>
      </xdr:nvSpPr>
      <xdr:spPr>
        <a:xfrm>
          <a:off x="1990725" y="1190625"/>
          <a:ext cx="238125" cy="228600"/>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5</a:t>
          </a:r>
        </a:p>
      </xdr:txBody>
    </xdr:sp>
    <xdr:clientData/>
  </xdr:twoCellAnchor>
  <xdr:twoCellAnchor>
    <xdr:from>
      <xdr:col>2</xdr:col>
      <xdr:colOff>409575</xdr:colOff>
      <xdr:row>6</xdr:row>
      <xdr:rowOff>47625</xdr:rowOff>
    </xdr:from>
    <xdr:to>
      <xdr:col>2</xdr:col>
      <xdr:colOff>647700</xdr:colOff>
      <xdr:row>7</xdr:row>
      <xdr:rowOff>85725</xdr:rowOff>
    </xdr:to>
    <xdr:sp macro="" textlink="">
      <xdr:nvSpPr>
        <xdr:cNvPr id="58" name="Rectangle 57">
          <a:hlinkClick xmlns:r="http://schemas.openxmlformats.org/officeDocument/2006/relationships" r:id="rId7"/>
        </xdr:cNvPr>
        <xdr:cNvSpPr/>
      </xdr:nvSpPr>
      <xdr:spPr>
        <a:xfrm>
          <a:off x="2295525" y="1190625"/>
          <a:ext cx="238125" cy="228600"/>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6</a:t>
          </a:r>
        </a:p>
      </xdr:txBody>
    </xdr:sp>
    <xdr:clientData/>
  </xdr:twoCellAnchor>
  <xdr:twoCellAnchor>
    <xdr:from>
      <xdr:col>2</xdr:col>
      <xdr:colOff>714375</xdr:colOff>
      <xdr:row>6</xdr:row>
      <xdr:rowOff>47625</xdr:rowOff>
    </xdr:from>
    <xdr:to>
      <xdr:col>2</xdr:col>
      <xdr:colOff>952500</xdr:colOff>
      <xdr:row>7</xdr:row>
      <xdr:rowOff>85725</xdr:rowOff>
    </xdr:to>
    <xdr:sp macro="" textlink="">
      <xdr:nvSpPr>
        <xdr:cNvPr id="59" name="Rectangle 58">
          <a:hlinkClick xmlns:r="http://schemas.openxmlformats.org/officeDocument/2006/relationships" r:id="rId8"/>
        </xdr:cNvPr>
        <xdr:cNvSpPr/>
      </xdr:nvSpPr>
      <xdr:spPr>
        <a:xfrm>
          <a:off x="2600325" y="1190625"/>
          <a:ext cx="238125" cy="228600"/>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7</a:t>
          </a:r>
        </a:p>
      </xdr:txBody>
    </xdr:sp>
    <xdr:clientData/>
  </xdr:twoCellAnchor>
  <xdr:twoCellAnchor>
    <xdr:from>
      <xdr:col>2</xdr:col>
      <xdr:colOff>1019175</xdr:colOff>
      <xdr:row>6</xdr:row>
      <xdr:rowOff>47625</xdr:rowOff>
    </xdr:from>
    <xdr:to>
      <xdr:col>2</xdr:col>
      <xdr:colOff>1257300</xdr:colOff>
      <xdr:row>7</xdr:row>
      <xdr:rowOff>85725</xdr:rowOff>
    </xdr:to>
    <xdr:sp macro="" textlink="">
      <xdr:nvSpPr>
        <xdr:cNvPr id="60" name="Rectangle 59">
          <a:hlinkClick xmlns:r="http://schemas.openxmlformats.org/officeDocument/2006/relationships" r:id="rId9"/>
        </xdr:cNvPr>
        <xdr:cNvSpPr/>
      </xdr:nvSpPr>
      <xdr:spPr>
        <a:xfrm>
          <a:off x="2905125" y="1190625"/>
          <a:ext cx="238125" cy="228600"/>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8</a:t>
          </a:r>
        </a:p>
      </xdr:txBody>
    </xdr:sp>
    <xdr:clientData/>
  </xdr:twoCellAnchor>
  <xdr:twoCellAnchor>
    <xdr:from>
      <xdr:col>2</xdr:col>
      <xdr:colOff>1323975</xdr:colOff>
      <xdr:row>6</xdr:row>
      <xdr:rowOff>47625</xdr:rowOff>
    </xdr:from>
    <xdr:to>
      <xdr:col>2</xdr:col>
      <xdr:colOff>1562100</xdr:colOff>
      <xdr:row>7</xdr:row>
      <xdr:rowOff>85725</xdr:rowOff>
    </xdr:to>
    <xdr:sp macro="" textlink="">
      <xdr:nvSpPr>
        <xdr:cNvPr id="61" name="Rectangle 60">
          <a:hlinkClick xmlns:r="http://schemas.openxmlformats.org/officeDocument/2006/relationships" r:id="rId10"/>
        </xdr:cNvPr>
        <xdr:cNvSpPr/>
      </xdr:nvSpPr>
      <xdr:spPr>
        <a:xfrm>
          <a:off x="3209925" y="1190625"/>
          <a:ext cx="238125" cy="228600"/>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9</a:t>
          </a:r>
        </a:p>
      </xdr:txBody>
    </xdr:sp>
    <xdr:clientData/>
  </xdr:twoCellAnchor>
  <xdr:twoCellAnchor>
    <xdr:from>
      <xdr:col>2</xdr:col>
      <xdr:colOff>1619250</xdr:colOff>
      <xdr:row>6</xdr:row>
      <xdr:rowOff>47624</xdr:rowOff>
    </xdr:from>
    <xdr:to>
      <xdr:col>2</xdr:col>
      <xdr:colOff>1952625</xdr:colOff>
      <xdr:row>7</xdr:row>
      <xdr:rowOff>85725</xdr:rowOff>
    </xdr:to>
    <xdr:sp macro="" textlink="">
      <xdr:nvSpPr>
        <xdr:cNvPr id="62" name="Rectangle 61">
          <a:hlinkClick xmlns:r="http://schemas.openxmlformats.org/officeDocument/2006/relationships" r:id="rId11"/>
        </xdr:cNvPr>
        <xdr:cNvSpPr/>
      </xdr:nvSpPr>
      <xdr:spPr>
        <a:xfrm>
          <a:off x="3505200" y="1190624"/>
          <a:ext cx="333375" cy="228601"/>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10</a:t>
          </a:r>
        </a:p>
      </xdr:txBody>
    </xdr:sp>
    <xdr:clientData/>
  </xdr:twoCellAnchor>
  <xdr:twoCellAnchor>
    <xdr:from>
      <xdr:col>2</xdr:col>
      <xdr:colOff>2011680</xdr:colOff>
      <xdr:row>6</xdr:row>
      <xdr:rowOff>45720</xdr:rowOff>
    </xdr:from>
    <xdr:to>
      <xdr:col>2</xdr:col>
      <xdr:colOff>2345055</xdr:colOff>
      <xdr:row>7</xdr:row>
      <xdr:rowOff>83821</xdr:rowOff>
    </xdr:to>
    <xdr:sp macro="" textlink="">
      <xdr:nvSpPr>
        <xdr:cNvPr id="17" name="Rectangle 16">
          <a:hlinkClick xmlns:r="http://schemas.openxmlformats.org/officeDocument/2006/relationships" r:id="rId12"/>
        </xdr:cNvPr>
        <xdr:cNvSpPr/>
      </xdr:nvSpPr>
      <xdr:spPr>
        <a:xfrm>
          <a:off x="3954780" y="1143000"/>
          <a:ext cx="333375" cy="220981"/>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11</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47625</xdr:colOff>
      <xdr:row>0</xdr:row>
      <xdr:rowOff>47625</xdr:rowOff>
    </xdr:from>
    <xdr:to>
      <xdr:col>5</xdr:col>
      <xdr:colOff>381000</xdr:colOff>
      <xdr:row>3</xdr:row>
      <xdr:rowOff>133350</xdr:rowOff>
    </xdr:to>
    <xdr:sp macro="" textlink="">
      <xdr:nvSpPr>
        <xdr:cNvPr id="47" name="Rounded Rectangle 46"/>
        <xdr:cNvSpPr/>
      </xdr:nvSpPr>
      <xdr:spPr>
        <a:xfrm>
          <a:off x="47625" y="47625"/>
          <a:ext cx="4295775" cy="657225"/>
        </a:xfrm>
        <a:prstGeom prst="roundRect">
          <a:avLst/>
        </a:prstGeom>
        <a:ln w="38100"/>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1600"/>
            <a:t>CPA - Costo</a:t>
          </a:r>
          <a:r>
            <a:rPr lang="es-CO" sz="1600" baseline="0"/>
            <a:t> de Producción del Arroz </a:t>
          </a:r>
        </a:p>
        <a:p>
          <a:pPr algn="ctr"/>
          <a:r>
            <a:rPr lang="es-CO" sz="1600" baseline="0"/>
            <a:t>CIAT - FLAR v3 - </a:t>
          </a:r>
          <a:r>
            <a:rPr lang="es-CO" sz="1600" b="1" baseline="0">
              <a:solidFill>
                <a:sysClr val="windowText" lastClr="000000"/>
              </a:solidFill>
            </a:rPr>
            <a:t>Adecuación del Terreno</a:t>
          </a:r>
          <a:endParaRPr lang="es-CO" sz="1600" b="1">
            <a:solidFill>
              <a:sysClr val="windowText" lastClr="000000"/>
            </a:solidFill>
          </a:endParaRPr>
        </a:p>
      </xdr:txBody>
    </xdr:sp>
    <xdr:clientData/>
  </xdr:twoCellAnchor>
  <xdr:twoCellAnchor>
    <xdr:from>
      <xdr:col>0</xdr:col>
      <xdr:colOff>38100</xdr:colOff>
      <xdr:row>4</xdr:row>
      <xdr:rowOff>47625</xdr:rowOff>
    </xdr:from>
    <xdr:to>
      <xdr:col>5</xdr:col>
      <xdr:colOff>409575</xdr:colOff>
      <xdr:row>7</xdr:row>
      <xdr:rowOff>133350</xdr:rowOff>
    </xdr:to>
    <xdr:sp macro="" textlink="">
      <xdr:nvSpPr>
        <xdr:cNvPr id="48" name="Rounded Rectangle 47"/>
        <xdr:cNvSpPr/>
      </xdr:nvSpPr>
      <xdr:spPr>
        <a:xfrm>
          <a:off x="38100" y="809625"/>
          <a:ext cx="4333875" cy="657225"/>
        </a:xfrm>
        <a:prstGeom prst="roundRect">
          <a:avLst/>
        </a:prstGeom>
        <a:ln w="38100"/>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lang="es-CO" sz="1400"/>
            <a:t>Ir</a:t>
          </a:r>
          <a:r>
            <a:rPr lang="es-CO" sz="1400" baseline="0"/>
            <a:t> a:</a:t>
          </a:r>
          <a:endParaRPr lang="es-CO" sz="1400"/>
        </a:p>
      </xdr:txBody>
    </xdr:sp>
    <xdr:clientData/>
  </xdr:twoCellAnchor>
  <xdr:twoCellAnchor>
    <xdr:from>
      <xdr:col>2</xdr:col>
      <xdr:colOff>171451</xdr:colOff>
      <xdr:row>4</xdr:row>
      <xdr:rowOff>95250</xdr:rowOff>
    </xdr:from>
    <xdr:to>
      <xdr:col>2</xdr:col>
      <xdr:colOff>1333501</xdr:colOff>
      <xdr:row>6</xdr:row>
      <xdr:rowOff>0</xdr:rowOff>
    </xdr:to>
    <xdr:sp macro="" textlink="">
      <xdr:nvSpPr>
        <xdr:cNvPr id="49" name="Rounded Rectangle 48">
          <a:hlinkClick xmlns:r="http://schemas.openxmlformats.org/officeDocument/2006/relationships" r:id="rId1"/>
        </xdr:cNvPr>
        <xdr:cNvSpPr/>
      </xdr:nvSpPr>
      <xdr:spPr>
        <a:xfrm>
          <a:off x="638176" y="857250"/>
          <a:ext cx="1162050" cy="285750"/>
        </a:xfrm>
        <a:prstGeom prst="roundRect">
          <a:avLst/>
        </a:prstGeom>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s-CO" sz="1100"/>
            <a:t>Pagina</a:t>
          </a:r>
          <a:r>
            <a:rPr lang="es-CO" sz="1100" baseline="0"/>
            <a:t> anterior</a:t>
          </a:r>
          <a:endParaRPr lang="es-CO" sz="1100"/>
        </a:p>
      </xdr:txBody>
    </xdr:sp>
    <xdr:clientData/>
  </xdr:twoCellAnchor>
  <xdr:twoCellAnchor>
    <xdr:from>
      <xdr:col>2</xdr:col>
      <xdr:colOff>1428751</xdr:colOff>
      <xdr:row>4</xdr:row>
      <xdr:rowOff>95250</xdr:rowOff>
    </xdr:from>
    <xdr:to>
      <xdr:col>2</xdr:col>
      <xdr:colOff>2590801</xdr:colOff>
      <xdr:row>6</xdr:row>
      <xdr:rowOff>0</xdr:rowOff>
    </xdr:to>
    <xdr:sp macro="" textlink="">
      <xdr:nvSpPr>
        <xdr:cNvPr id="50" name="Rounded Rectangle 49">
          <a:hlinkClick xmlns:r="http://schemas.openxmlformats.org/officeDocument/2006/relationships" r:id="rId2"/>
        </xdr:cNvPr>
        <xdr:cNvSpPr/>
      </xdr:nvSpPr>
      <xdr:spPr>
        <a:xfrm>
          <a:off x="1895476" y="857250"/>
          <a:ext cx="1162050" cy="285750"/>
        </a:xfrm>
        <a:prstGeom prst="roundRect">
          <a:avLst/>
        </a:prstGeom>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s-CO" sz="1100"/>
            <a:t>Pagina siguiente</a:t>
          </a:r>
        </a:p>
      </xdr:txBody>
    </xdr:sp>
    <xdr:clientData/>
  </xdr:twoCellAnchor>
  <xdr:twoCellAnchor>
    <xdr:from>
      <xdr:col>2</xdr:col>
      <xdr:colOff>2676526</xdr:colOff>
      <xdr:row>4</xdr:row>
      <xdr:rowOff>95250</xdr:rowOff>
    </xdr:from>
    <xdr:to>
      <xdr:col>5</xdr:col>
      <xdr:colOff>342901</xdr:colOff>
      <xdr:row>6</xdr:row>
      <xdr:rowOff>0</xdr:rowOff>
    </xdr:to>
    <xdr:sp macro="" textlink="">
      <xdr:nvSpPr>
        <xdr:cNvPr id="51" name="Rounded Rectangle 50">
          <a:hlinkClick xmlns:r="http://schemas.openxmlformats.org/officeDocument/2006/relationships" r:id="rId3"/>
        </xdr:cNvPr>
        <xdr:cNvSpPr/>
      </xdr:nvSpPr>
      <xdr:spPr>
        <a:xfrm>
          <a:off x="3143251" y="857250"/>
          <a:ext cx="1162050" cy="285750"/>
        </a:xfrm>
        <a:prstGeom prst="roundRect">
          <a:avLst/>
        </a:prstGeom>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s-CO" sz="1100"/>
            <a:t>Menú Principal</a:t>
          </a:r>
        </a:p>
      </xdr:txBody>
    </xdr:sp>
    <xdr:clientData/>
  </xdr:twoCellAnchor>
  <xdr:twoCellAnchor>
    <xdr:from>
      <xdr:col>2</xdr:col>
      <xdr:colOff>171450</xdr:colOff>
      <xdr:row>6</xdr:row>
      <xdr:rowOff>38100</xdr:rowOff>
    </xdr:from>
    <xdr:to>
      <xdr:col>2</xdr:col>
      <xdr:colOff>409575</xdr:colOff>
      <xdr:row>7</xdr:row>
      <xdr:rowOff>76200</xdr:rowOff>
    </xdr:to>
    <xdr:sp macro="" textlink="">
      <xdr:nvSpPr>
        <xdr:cNvPr id="52" name="Rectangle 51">
          <a:hlinkClick xmlns:r="http://schemas.openxmlformats.org/officeDocument/2006/relationships" r:id="rId4"/>
        </xdr:cNvPr>
        <xdr:cNvSpPr/>
      </xdr:nvSpPr>
      <xdr:spPr>
        <a:xfrm>
          <a:off x="638175" y="1181100"/>
          <a:ext cx="238125" cy="228600"/>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1</a:t>
          </a:r>
        </a:p>
      </xdr:txBody>
    </xdr:sp>
    <xdr:clientData/>
  </xdr:twoCellAnchor>
  <xdr:twoCellAnchor>
    <xdr:from>
      <xdr:col>2</xdr:col>
      <xdr:colOff>476250</xdr:colOff>
      <xdr:row>6</xdr:row>
      <xdr:rowOff>38100</xdr:rowOff>
    </xdr:from>
    <xdr:to>
      <xdr:col>2</xdr:col>
      <xdr:colOff>714375</xdr:colOff>
      <xdr:row>7</xdr:row>
      <xdr:rowOff>76200</xdr:rowOff>
    </xdr:to>
    <xdr:sp macro="" textlink="">
      <xdr:nvSpPr>
        <xdr:cNvPr id="53" name="Rectangle 52">
          <a:hlinkClick xmlns:r="http://schemas.openxmlformats.org/officeDocument/2006/relationships" r:id="rId2"/>
        </xdr:cNvPr>
        <xdr:cNvSpPr/>
      </xdr:nvSpPr>
      <xdr:spPr>
        <a:xfrm>
          <a:off x="942975" y="1181100"/>
          <a:ext cx="238125" cy="228600"/>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2</a:t>
          </a:r>
        </a:p>
      </xdr:txBody>
    </xdr:sp>
    <xdr:clientData/>
  </xdr:twoCellAnchor>
  <xdr:twoCellAnchor>
    <xdr:from>
      <xdr:col>2</xdr:col>
      <xdr:colOff>790575</xdr:colOff>
      <xdr:row>6</xdr:row>
      <xdr:rowOff>38100</xdr:rowOff>
    </xdr:from>
    <xdr:to>
      <xdr:col>2</xdr:col>
      <xdr:colOff>1028700</xdr:colOff>
      <xdr:row>7</xdr:row>
      <xdr:rowOff>76200</xdr:rowOff>
    </xdr:to>
    <xdr:sp macro="" textlink="">
      <xdr:nvSpPr>
        <xdr:cNvPr id="54" name="Rectangle 53">
          <a:hlinkClick xmlns:r="http://schemas.openxmlformats.org/officeDocument/2006/relationships" r:id="rId5"/>
        </xdr:cNvPr>
        <xdr:cNvSpPr/>
      </xdr:nvSpPr>
      <xdr:spPr>
        <a:xfrm>
          <a:off x="1257300" y="1181100"/>
          <a:ext cx="238125" cy="228600"/>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3</a:t>
          </a:r>
        </a:p>
      </xdr:txBody>
    </xdr:sp>
    <xdr:clientData/>
  </xdr:twoCellAnchor>
  <xdr:twoCellAnchor>
    <xdr:from>
      <xdr:col>2</xdr:col>
      <xdr:colOff>1095375</xdr:colOff>
      <xdr:row>6</xdr:row>
      <xdr:rowOff>38100</xdr:rowOff>
    </xdr:from>
    <xdr:to>
      <xdr:col>2</xdr:col>
      <xdr:colOff>1333500</xdr:colOff>
      <xdr:row>7</xdr:row>
      <xdr:rowOff>76200</xdr:rowOff>
    </xdr:to>
    <xdr:sp macro="" textlink="">
      <xdr:nvSpPr>
        <xdr:cNvPr id="55" name="Rectangle 54">
          <a:hlinkClick xmlns:r="http://schemas.openxmlformats.org/officeDocument/2006/relationships" r:id="rId6"/>
        </xdr:cNvPr>
        <xdr:cNvSpPr/>
      </xdr:nvSpPr>
      <xdr:spPr>
        <a:xfrm>
          <a:off x="1562100" y="1181100"/>
          <a:ext cx="238125" cy="228600"/>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4</a:t>
          </a:r>
        </a:p>
      </xdr:txBody>
    </xdr:sp>
    <xdr:clientData/>
  </xdr:twoCellAnchor>
  <xdr:twoCellAnchor>
    <xdr:from>
      <xdr:col>2</xdr:col>
      <xdr:colOff>1400175</xdr:colOff>
      <xdr:row>6</xdr:row>
      <xdr:rowOff>38100</xdr:rowOff>
    </xdr:from>
    <xdr:to>
      <xdr:col>2</xdr:col>
      <xdr:colOff>1638300</xdr:colOff>
      <xdr:row>7</xdr:row>
      <xdr:rowOff>76200</xdr:rowOff>
    </xdr:to>
    <xdr:sp macro="" textlink="">
      <xdr:nvSpPr>
        <xdr:cNvPr id="56" name="Rectangle 55">
          <a:hlinkClick xmlns:r="http://schemas.openxmlformats.org/officeDocument/2006/relationships" r:id="rId7"/>
        </xdr:cNvPr>
        <xdr:cNvSpPr/>
      </xdr:nvSpPr>
      <xdr:spPr>
        <a:xfrm>
          <a:off x="1866900" y="1181100"/>
          <a:ext cx="238125" cy="228600"/>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5</a:t>
          </a:r>
        </a:p>
      </xdr:txBody>
    </xdr:sp>
    <xdr:clientData/>
  </xdr:twoCellAnchor>
  <xdr:twoCellAnchor>
    <xdr:from>
      <xdr:col>2</xdr:col>
      <xdr:colOff>1704975</xdr:colOff>
      <xdr:row>6</xdr:row>
      <xdr:rowOff>38100</xdr:rowOff>
    </xdr:from>
    <xdr:to>
      <xdr:col>2</xdr:col>
      <xdr:colOff>1943100</xdr:colOff>
      <xdr:row>7</xdr:row>
      <xdr:rowOff>76200</xdr:rowOff>
    </xdr:to>
    <xdr:sp macro="" textlink="">
      <xdr:nvSpPr>
        <xdr:cNvPr id="57" name="Rectangle 56">
          <a:hlinkClick xmlns:r="http://schemas.openxmlformats.org/officeDocument/2006/relationships" r:id="rId8"/>
        </xdr:cNvPr>
        <xdr:cNvSpPr/>
      </xdr:nvSpPr>
      <xdr:spPr>
        <a:xfrm>
          <a:off x="2171700" y="1181100"/>
          <a:ext cx="238125" cy="228600"/>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6</a:t>
          </a:r>
        </a:p>
      </xdr:txBody>
    </xdr:sp>
    <xdr:clientData/>
  </xdr:twoCellAnchor>
  <xdr:twoCellAnchor>
    <xdr:from>
      <xdr:col>2</xdr:col>
      <xdr:colOff>2009775</xdr:colOff>
      <xdr:row>6</xdr:row>
      <xdr:rowOff>38100</xdr:rowOff>
    </xdr:from>
    <xdr:to>
      <xdr:col>2</xdr:col>
      <xdr:colOff>2247900</xdr:colOff>
      <xdr:row>7</xdr:row>
      <xdr:rowOff>76200</xdr:rowOff>
    </xdr:to>
    <xdr:sp macro="" textlink="">
      <xdr:nvSpPr>
        <xdr:cNvPr id="58" name="Rectangle 57">
          <a:hlinkClick xmlns:r="http://schemas.openxmlformats.org/officeDocument/2006/relationships" r:id="rId9"/>
        </xdr:cNvPr>
        <xdr:cNvSpPr/>
      </xdr:nvSpPr>
      <xdr:spPr>
        <a:xfrm>
          <a:off x="2476500" y="1181100"/>
          <a:ext cx="238125" cy="228600"/>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7</a:t>
          </a:r>
        </a:p>
      </xdr:txBody>
    </xdr:sp>
    <xdr:clientData/>
  </xdr:twoCellAnchor>
  <xdr:twoCellAnchor>
    <xdr:from>
      <xdr:col>2</xdr:col>
      <xdr:colOff>2314575</xdr:colOff>
      <xdr:row>6</xdr:row>
      <xdr:rowOff>38100</xdr:rowOff>
    </xdr:from>
    <xdr:to>
      <xdr:col>2</xdr:col>
      <xdr:colOff>2552700</xdr:colOff>
      <xdr:row>7</xdr:row>
      <xdr:rowOff>76200</xdr:rowOff>
    </xdr:to>
    <xdr:sp macro="" textlink="">
      <xdr:nvSpPr>
        <xdr:cNvPr id="59" name="Rectangle 58">
          <a:hlinkClick xmlns:r="http://schemas.openxmlformats.org/officeDocument/2006/relationships" r:id="rId10"/>
        </xdr:cNvPr>
        <xdr:cNvSpPr/>
      </xdr:nvSpPr>
      <xdr:spPr>
        <a:xfrm>
          <a:off x="2781300" y="1181100"/>
          <a:ext cx="238125" cy="228600"/>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8</a:t>
          </a:r>
        </a:p>
      </xdr:txBody>
    </xdr:sp>
    <xdr:clientData/>
  </xdr:twoCellAnchor>
  <xdr:twoCellAnchor>
    <xdr:from>
      <xdr:col>2</xdr:col>
      <xdr:colOff>2619375</xdr:colOff>
      <xdr:row>6</xdr:row>
      <xdr:rowOff>38100</xdr:rowOff>
    </xdr:from>
    <xdr:to>
      <xdr:col>2</xdr:col>
      <xdr:colOff>2857500</xdr:colOff>
      <xdr:row>7</xdr:row>
      <xdr:rowOff>76200</xdr:rowOff>
    </xdr:to>
    <xdr:sp macro="" textlink="">
      <xdr:nvSpPr>
        <xdr:cNvPr id="60" name="Rectangle 59">
          <a:hlinkClick xmlns:r="http://schemas.openxmlformats.org/officeDocument/2006/relationships" r:id="rId11"/>
        </xdr:cNvPr>
        <xdr:cNvSpPr/>
      </xdr:nvSpPr>
      <xdr:spPr>
        <a:xfrm>
          <a:off x="3086100" y="1181100"/>
          <a:ext cx="238125" cy="228600"/>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9</a:t>
          </a:r>
        </a:p>
      </xdr:txBody>
    </xdr:sp>
    <xdr:clientData/>
  </xdr:twoCellAnchor>
  <xdr:twoCellAnchor>
    <xdr:from>
      <xdr:col>2</xdr:col>
      <xdr:colOff>2914650</xdr:colOff>
      <xdr:row>6</xdr:row>
      <xdr:rowOff>38099</xdr:rowOff>
    </xdr:from>
    <xdr:to>
      <xdr:col>3</xdr:col>
      <xdr:colOff>200025</xdr:colOff>
      <xdr:row>7</xdr:row>
      <xdr:rowOff>76200</xdr:rowOff>
    </xdr:to>
    <xdr:sp macro="" textlink="">
      <xdr:nvSpPr>
        <xdr:cNvPr id="61" name="Rectangle 60">
          <a:hlinkClick xmlns:r="http://schemas.openxmlformats.org/officeDocument/2006/relationships" r:id="rId12"/>
        </xdr:cNvPr>
        <xdr:cNvSpPr/>
      </xdr:nvSpPr>
      <xdr:spPr>
        <a:xfrm>
          <a:off x="3381375" y="1181099"/>
          <a:ext cx="333375" cy="228601"/>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10</a:t>
          </a:r>
        </a:p>
      </xdr:txBody>
    </xdr:sp>
    <xdr:clientData/>
  </xdr:twoCellAnchor>
  <xdr:twoCellAnchor>
    <xdr:from>
      <xdr:col>3</xdr:col>
      <xdr:colOff>251460</xdr:colOff>
      <xdr:row>6</xdr:row>
      <xdr:rowOff>38100</xdr:rowOff>
    </xdr:from>
    <xdr:to>
      <xdr:col>4</xdr:col>
      <xdr:colOff>127635</xdr:colOff>
      <xdr:row>7</xdr:row>
      <xdr:rowOff>76201</xdr:rowOff>
    </xdr:to>
    <xdr:sp macro="" textlink="">
      <xdr:nvSpPr>
        <xdr:cNvPr id="17" name="Rectangle 16">
          <a:hlinkClick xmlns:r="http://schemas.openxmlformats.org/officeDocument/2006/relationships" r:id="rId13"/>
        </xdr:cNvPr>
        <xdr:cNvSpPr/>
      </xdr:nvSpPr>
      <xdr:spPr>
        <a:xfrm>
          <a:off x="3931920" y="1150620"/>
          <a:ext cx="333375" cy="220981"/>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11</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47625</xdr:colOff>
      <xdr:row>0</xdr:row>
      <xdr:rowOff>47625</xdr:rowOff>
    </xdr:from>
    <xdr:to>
      <xdr:col>5</xdr:col>
      <xdr:colOff>381000</xdr:colOff>
      <xdr:row>3</xdr:row>
      <xdr:rowOff>133350</xdr:rowOff>
    </xdr:to>
    <xdr:sp macro="" textlink="">
      <xdr:nvSpPr>
        <xdr:cNvPr id="2" name="Rounded Rectangle 1"/>
        <xdr:cNvSpPr/>
      </xdr:nvSpPr>
      <xdr:spPr>
        <a:xfrm>
          <a:off x="47625" y="47625"/>
          <a:ext cx="4295775" cy="657225"/>
        </a:xfrm>
        <a:prstGeom prst="roundRect">
          <a:avLst/>
        </a:prstGeom>
        <a:ln w="38100"/>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1600"/>
            <a:t>CPA - Costo</a:t>
          </a:r>
          <a:r>
            <a:rPr lang="es-CO" sz="1600" baseline="0"/>
            <a:t> de Producción del Arroz </a:t>
          </a:r>
        </a:p>
        <a:p>
          <a:pPr algn="ctr"/>
          <a:r>
            <a:rPr lang="es-CO" sz="1600" baseline="0"/>
            <a:t>CIAT - FLAR v3 - </a:t>
          </a:r>
          <a:r>
            <a:rPr lang="es-CO" sz="1600" b="1" baseline="0"/>
            <a:t>Siembra</a:t>
          </a:r>
          <a:endParaRPr lang="es-CO" sz="1600" b="1"/>
        </a:p>
      </xdr:txBody>
    </xdr:sp>
    <xdr:clientData/>
  </xdr:twoCellAnchor>
  <xdr:twoCellAnchor>
    <xdr:from>
      <xdr:col>0</xdr:col>
      <xdr:colOff>38100</xdr:colOff>
      <xdr:row>4</xdr:row>
      <xdr:rowOff>47625</xdr:rowOff>
    </xdr:from>
    <xdr:to>
      <xdr:col>5</xdr:col>
      <xdr:colOff>409575</xdr:colOff>
      <xdr:row>7</xdr:row>
      <xdr:rowOff>133350</xdr:rowOff>
    </xdr:to>
    <xdr:sp macro="" textlink="">
      <xdr:nvSpPr>
        <xdr:cNvPr id="3" name="Rounded Rectangle 2"/>
        <xdr:cNvSpPr/>
      </xdr:nvSpPr>
      <xdr:spPr>
        <a:xfrm>
          <a:off x="38100" y="809625"/>
          <a:ext cx="4333875" cy="657225"/>
        </a:xfrm>
        <a:prstGeom prst="roundRect">
          <a:avLst/>
        </a:prstGeom>
        <a:ln w="38100"/>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lang="es-CO" sz="1400"/>
            <a:t>Ir</a:t>
          </a:r>
          <a:r>
            <a:rPr lang="es-CO" sz="1400" baseline="0"/>
            <a:t> a:</a:t>
          </a:r>
          <a:endParaRPr lang="es-CO" sz="1400"/>
        </a:p>
      </xdr:txBody>
    </xdr:sp>
    <xdr:clientData/>
  </xdr:twoCellAnchor>
  <xdr:twoCellAnchor>
    <xdr:from>
      <xdr:col>2</xdr:col>
      <xdr:colOff>171451</xdr:colOff>
      <xdr:row>4</xdr:row>
      <xdr:rowOff>95250</xdr:rowOff>
    </xdr:from>
    <xdr:to>
      <xdr:col>2</xdr:col>
      <xdr:colOff>1333501</xdr:colOff>
      <xdr:row>6</xdr:row>
      <xdr:rowOff>0</xdr:rowOff>
    </xdr:to>
    <xdr:sp macro="" textlink="">
      <xdr:nvSpPr>
        <xdr:cNvPr id="4" name="Rounded Rectangle 3">
          <a:hlinkClick xmlns:r="http://schemas.openxmlformats.org/officeDocument/2006/relationships" r:id="rId1"/>
        </xdr:cNvPr>
        <xdr:cNvSpPr/>
      </xdr:nvSpPr>
      <xdr:spPr>
        <a:xfrm>
          <a:off x="638176" y="857250"/>
          <a:ext cx="1162050" cy="285750"/>
        </a:xfrm>
        <a:prstGeom prst="roundRect">
          <a:avLst/>
        </a:prstGeom>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s-CO" sz="1100"/>
            <a:t>Pagina</a:t>
          </a:r>
          <a:r>
            <a:rPr lang="es-CO" sz="1100" baseline="0"/>
            <a:t> anterior</a:t>
          </a:r>
          <a:endParaRPr lang="es-CO" sz="1100"/>
        </a:p>
      </xdr:txBody>
    </xdr:sp>
    <xdr:clientData/>
  </xdr:twoCellAnchor>
  <xdr:twoCellAnchor>
    <xdr:from>
      <xdr:col>2</xdr:col>
      <xdr:colOff>1428751</xdr:colOff>
      <xdr:row>4</xdr:row>
      <xdr:rowOff>95250</xdr:rowOff>
    </xdr:from>
    <xdr:to>
      <xdr:col>2</xdr:col>
      <xdr:colOff>2590801</xdr:colOff>
      <xdr:row>6</xdr:row>
      <xdr:rowOff>0</xdr:rowOff>
    </xdr:to>
    <xdr:sp macro="" textlink="">
      <xdr:nvSpPr>
        <xdr:cNvPr id="5" name="Rounded Rectangle 4">
          <a:hlinkClick xmlns:r="http://schemas.openxmlformats.org/officeDocument/2006/relationships" r:id="rId2"/>
        </xdr:cNvPr>
        <xdr:cNvSpPr/>
      </xdr:nvSpPr>
      <xdr:spPr>
        <a:xfrm>
          <a:off x="1895476" y="857250"/>
          <a:ext cx="1162050" cy="285750"/>
        </a:xfrm>
        <a:prstGeom prst="roundRect">
          <a:avLst/>
        </a:prstGeom>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s-CO" sz="1100"/>
            <a:t>Pagina siguiente</a:t>
          </a:r>
        </a:p>
      </xdr:txBody>
    </xdr:sp>
    <xdr:clientData/>
  </xdr:twoCellAnchor>
  <xdr:twoCellAnchor>
    <xdr:from>
      <xdr:col>2</xdr:col>
      <xdr:colOff>2676526</xdr:colOff>
      <xdr:row>4</xdr:row>
      <xdr:rowOff>95250</xdr:rowOff>
    </xdr:from>
    <xdr:to>
      <xdr:col>5</xdr:col>
      <xdr:colOff>342901</xdr:colOff>
      <xdr:row>6</xdr:row>
      <xdr:rowOff>0</xdr:rowOff>
    </xdr:to>
    <xdr:sp macro="" textlink="">
      <xdr:nvSpPr>
        <xdr:cNvPr id="6" name="Rounded Rectangle 5">
          <a:hlinkClick xmlns:r="http://schemas.openxmlformats.org/officeDocument/2006/relationships" r:id="rId3"/>
        </xdr:cNvPr>
        <xdr:cNvSpPr/>
      </xdr:nvSpPr>
      <xdr:spPr>
        <a:xfrm>
          <a:off x="3143251" y="857250"/>
          <a:ext cx="1162050" cy="285750"/>
        </a:xfrm>
        <a:prstGeom prst="roundRect">
          <a:avLst/>
        </a:prstGeom>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s-CO" sz="1100"/>
            <a:t>Menú Principal</a:t>
          </a:r>
        </a:p>
      </xdr:txBody>
    </xdr:sp>
    <xdr:clientData/>
  </xdr:twoCellAnchor>
  <xdr:twoCellAnchor>
    <xdr:from>
      <xdr:col>2</xdr:col>
      <xdr:colOff>171450</xdr:colOff>
      <xdr:row>6</xdr:row>
      <xdr:rowOff>38100</xdr:rowOff>
    </xdr:from>
    <xdr:to>
      <xdr:col>2</xdr:col>
      <xdr:colOff>409575</xdr:colOff>
      <xdr:row>7</xdr:row>
      <xdr:rowOff>76200</xdr:rowOff>
    </xdr:to>
    <xdr:sp macro="" textlink="">
      <xdr:nvSpPr>
        <xdr:cNvPr id="7" name="Rectangle 6">
          <a:hlinkClick xmlns:r="http://schemas.openxmlformats.org/officeDocument/2006/relationships" r:id="rId1"/>
        </xdr:cNvPr>
        <xdr:cNvSpPr/>
      </xdr:nvSpPr>
      <xdr:spPr>
        <a:xfrm>
          <a:off x="638175" y="1181100"/>
          <a:ext cx="238125" cy="228600"/>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1</a:t>
          </a:r>
        </a:p>
      </xdr:txBody>
    </xdr:sp>
    <xdr:clientData/>
  </xdr:twoCellAnchor>
  <xdr:twoCellAnchor>
    <xdr:from>
      <xdr:col>2</xdr:col>
      <xdr:colOff>476250</xdr:colOff>
      <xdr:row>6</xdr:row>
      <xdr:rowOff>38100</xdr:rowOff>
    </xdr:from>
    <xdr:to>
      <xdr:col>2</xdr:col>
      <xdr:colOff>714375</xdr:colOff>
      <xdr:row>7</xdr:row>
      <xdr:rowOff>76200</xdr:rowOff>
    </xdr:to>
    <xdr:sp macro="" textlink="">
      <xdr:nvSpPr>
        <xdr:cNvPr id="8" name="Rectangle 7">
          <a:hlinkClick xmlns:r="http://schemas.openxmlformats.org/officeDocument/2006/relationships" r:id="rId4"/>
        </xdr:cNvPr>
        <xdr:cNvSpPr/>
      </xdr:nvSpPr>
      <xdr:spPr>
        <a:xfrm>
          <a:off x="942975" y="1181100"/>
          <a:ext cx="238125" cy="228600"/>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2</a:t>
          </a:r>
        </a:p>
      </xdr:txBody>
    </xdr:sp>
    <xdr:clientData/>
  </xdr:twoCellAnchor>
  <xdr:twoCellAnchor>
    <xdr:from>
      <xdr:col>2</xdr:col>
      <xdr:colOff>790575</xdr:colOff>
      <xdr:row>6</xdr:row>
      <xdr:rowOff>38100</xdr:rowOff>
    </xdr:from>
    <xdr:to>
      <xdr:col>2</xdr:col>
      <xdr:colOff>1028700</xdr:colOff>
      <xdr:row>7</xdr:row>
      <xdr:rowOff>76200</xdr:rowOff>
    </xdr:to>
    <xdr:sp macro="" textlink="">
      <xdr:nvSpPr>
        <xdr:cNvPr id="9" name="Rectangle 8">
          <a:hlinkClick xmlns:r="http://schemas.openxmlformats.org/officeDocument/2006/relationships" r:id="rId2"/>
        </xdr:cNvPr>
        <xdr:cNvSpPr/>
      </xdr:nvSpPr>
      <xdr:spPr>
        <a:xfrm>
          <a:off x="1257300" y="1181100"/>
          <a:ext cx="238125" cy="228600"/>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3</a:t>
          </a:r>
        </a:p>
      </xdr:txBody>
    </xdr:sp>
    <xdr:clientData/>
  </xdr:twoCellAnchor>
  <xdr:twoCellAnchor>
    <xdr:from>
      <xdr:col>2</xdr:col>
      <xdr:colOff>1095375</xdr:colOff>
      <xdr:row>6</xdr:row>
      <xdr:rowOff>38100</xdr:rowOff>
    </xdr:from>
    <xdr:to>
      <xdr:col>2</xdr:col>
      <xdr:colOff>1333500</xdr:colOff>
      <xdr:row>7</xdr:row>
      <xdr:rowOff>76200</xdr:rowOff>
    </xdr:to>
    <xdr:sp macro="" textlink="">
      <xdr:nvSpPr>
        <xdr:cNvPr id="10" name="Rectangle 9">
          <a:hlinkClick xmlns:r="http://schemas.openxmlformats.org/officeDocument/2006/relationships" r:id="rId5"/>
        </xdr:cNvPr>
        <xdr:cNvSpPr/>
      </xdr:nvSpPr>
      <xdr:spPr>
        <a:xfrm>
          <a:off x="1562100" y="1181100"/>
          <a:ext cx="238125" cy="228600"/>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4</a:t>
          </a:r>
        </a:p>
      </xdr:txBody>
    </xdr:sp>
    <xdr:clientData/>
  </xdr:twoCellAnchor>
  <xdr:twoCellAnchor>
    <xdr:from>
      <xdr:col>2</xdr:col>
      <xdr:colOff>1400175</xdr:colOff>
      <xdr:row>6</xdr:row>
      <xdr:rowOff>38100</xdr:rowOff>
    </xdr:from>
    <xdr:to>
      <xdr:col>2</xdr:col>
      <xdr:colOff>1638300</xdr:colOff>
      <xdr:row>7</xdr:row>
      <xdr:rowOff>76200</xdr:rowOff>
    </xdr:to>
    <xdr:sp macro="" textlink="">
      <xdr:nvSpPr>
        <xdr:cNvPr id="11" name="Rectangle 10">
          <a:hlinkClick xmlns:r="http://schemas.openxmlformats.org/officeDocument/2006/relationships" r:id="rId6"/>
        </xdr:cNvPr>
        <xdr:cNvSpPr/>
      </xdr:nvSpPr>
      <xdr:spPr>
        <a:xfrm>
          <a:off x="1866900" y="1181100"/>
          <a:ext cx="238125" cy="228600"/>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5</a:t>
          </a:r>
        </a:p>
      </xdr:txBody>
    </xdr:sp>
    <xdr:clientData/>
  </xdr:twoCellAnchor>
  <xdr:twoCellAnchor>
    <xdr:from>
      <xdr:col>2</xdr:col>
      <xdr:colOff>1704975</xdr:colOff>
      <xdr:row>6</xdr:row>
      <xdr:rowOff>38100</xdr:rowOff>
    </xdr:from>
    <xdr:to>
      <xdr:col>2</xdr:col>
      <xdr:colOff>1943100</xdr:colOff>
      <xdr:row>7</xdr:row>
      <xdr:rowOff>76200</xdr:rowOff>
    </xdr:to>
    <xdr:sp macro="" textlink="">
      <xdr:nvSpPr>
        <xdr:cNvPr id="12" name="Rectangle 11">
          <a:hlinkClick xmlns:r="http://schemas.openxmlformats.org/officeDocument/2006/relationships" r:id="rId7"/>
        </xdr:cNvPr>
        <xdr:cNvSpPr/>
      </xdr:nvSpPr>
      <xdr:spPr>
        <a:xfrm>
          <a:off x="2171700" y="1181100"/>
          <a:ext cx="238125" cy="228600"/>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6</a:t>
          </a:r>
        </a:p>
      </xdr:txBody>
    </xdr:sp>
    <xdr:clientData/>
  </xdr:twoCellAnchor>
  <xdr:twoCellAnchor>
    <xdr:from>
      <xdr:col>2</xdr:col>
      <xdr:colOff>2009775</xdr:colOff>
      <xdr:row>6</xdr:row>
      <xdr:rowOff>38100</xdr:rowOff>
    </xdr:from>
    <xdr:to>
      <xdr:col>2</xdr:col>
      <xdr:colOff>2247900</xdr:colOff>
      <xdr:row>7</xdr:row>
      <xdr:rowOff>76200</xdr:rowOff>
    </xdr:to>
    <xdr:sp macro="" textlink="">
      <xdr:nvSpPr>
        <xdr:cNvPr id="13" name="Rectangle 12">
          <a:hlinkClick xmlns:r="http://schemas.openxmlformats.org/officeDocument/2006/relationships" r:id="rId8"/>
        </xdr:cNvPr>
        <xdr:cNvSpPr/>
      </xdr:nvSpPr>
      <xdr:spPr>
        <a:xfrm>
          <a:off x="2476500" y="1181100"/>
          <a:ext cx="238125" cy="228600"/>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7</a:t>
          </a:r>
        </a:p>
      </xdr:txBody>
    </xdr:sp>
    <xdr:clientData/>
  </xdr:twoCellAnchor>
  <xdr:twoCellAnchor>
    <xdr:from>
      <xdr:col>2</xdr:col>
      <xdr:colOff>2314575</xdr:colOff>
      <xdr:row>6</xdr:row>
      <xdr:rowOff>38100</xdr:rowOff>
    </xdr:from>
    <xdr:to>
      <xdr:col>2</xdr:col>
      <xdr:colOff>2552700</xdr:colOff>
      <xdr:row>7</xdr:row>
      <xdr:rowOff>76200</xdr:rowOff>
    </xdr:to>
    <xdr:sp macro="" textlink="">
      <xdr:nvSpPr>
        <xdr:cNvPr id="14" name="Rectangle 13">
          <a:hlinkClick xmlns:r="http://schemas.openxmlformats.org/officeDocument/2006/relationships" r:id="rId9"/>
        </xdr:cNvPr>
        <xdr:cNvSpPr/>
      </xdr:nvSpPr>
      <xdr:spPr>
        <a:xfrm>
          <a:off x="2781300" y="1181100"/>
          <a:ext cx="238125" cy="228600"/>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8</a:t>
          </a:r>
        </a:p>
      </xdr:txBody>
    </xdr:sp>
    <xdr:clientData/>
  </xdr:twoCellAnchor>
  <xdr:twoCellAnchor>
    <xdr:from>
      <xdr:col>2</xdr:col>
      <xdr:colOff>2619375</xdr:colOff>
      <xdr:row>6</xdr:row>
      <xdr:rowOff>38100</xdr:rowOff>
    </xdr:from>
    <xdr:to>
      <xdr:col>2</xdr:col>
      <xdr:colOff>2857500</xdr:colOff>
      <xdr:row>7</xdr:row>
      <xdr:rowOff>76200</xdr:rowOff>
    </xdr:to>
    <xdr:sp macro="" textlink="">
      <xdr:nvSpPr>
        <xdr:cNvPr id="15" name="Rectangle 14">
          <a:hlinkClick xmlns:r="http://schemas.openxmlformats.org/officeDocument/2006/relationships" r:id="rId10"/>
        </xdr:cNvPr>
        <xdr:cNvSpPr/>
      </xdr:nvSpPr>
      <xdr:spPr>
        <a:xfrm>
          <a:off x="3086100" y="1181100"/>
          <a:ext cx="238125" cy="228600"/>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9</a:t>
          </a:r>
        </a:p>
      </xdr:txBody>
    </xdr:sp>
    <xdr:clientData/>
  </xdr:twoCellAnchor>
  <xdr:twoCellAnchor>
    <xdr:from>
      <xdr:col>2</xdr:col>
      <xdr:colOff>2914650</xdr:colOff>
      <xdr:row>6</xdr:row>
      <xdr:rowOff>38099</xdr:rowOff>
    </xdr:from>
    <xdr:to>
      <xdr:col>3</xdr:col>
      <xdr:colOff>200025</xdr:colOff>
      <xdr:row>7</xdr:row>
      <xdr:rowOff>76200</xdr:rowOff>
    </xdr:to>
    <xdr:sp macro="" textlink="">
      <xdr:nvSpPr>
        <xdr:cNvPr id="16" name="Rectangle 15">
          <a:hlinkClick xmlns:r="http://schemas.openxmlformats.org/officeDocument/2006/relationships" r:id="rId11"/>
        </xdr:cNvPr>
        <xdr:cNvSpPr/>
      </xdr:nvSpPr>
      <xdr:spPr>
        <a:xfrm>
          <a:off x="3381375" y="1181099"/>
          <a:ext cx="333375" cy="228601"/>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10</a:t>
          </a:r>
        </a:p>
      </xdr:txBody>
    </xdr:sp>
    <xdr:clientData/>
  </xdr:twoCellAnchor>
  <xdr:twoCellAnchor>
    <xdr:from>
      <xdr:col>3</xdr:col>
      <xdr:colOff>243840</xdr:colOff>
      <xdr:row>6</xdr:row>
      <xdr:rowOff>38100</xdr:rowOff>
    </xdr:from>
    <xdr:to>
      <xdr:col>4</xdr:col>
      <xdr:colOff>120015</xdr:colOff>
      <xdr:row>7</xdr:row>
      <xdr:rowOff>76201</xdr:rowOff>
    </xdr:to>
    <xdr:sp macro="" textlink="">
      <xdr:nvSpPr>
        <xdr:cNvPr id="17" name="Rectangle 16">
          <a:hlinkClick xmlns:r="http://schemas.openxmlformats.org/officeDocument/2006/relationships" r:id="rId12"/>
        </xdr:cNvPr>
        <xdr:cNvSpPr/>
      </xdr:nvSpPr>
      <xdr:spPr>
        <a:xfrm>
          <a:off x="3855720" y="1150620"/>
          <a:ext cx="333375" cy="220981"/>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11</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47625</xdr:colOff>
      <xdr:row>0</xdr:row>
      <xdr:rowOff>47625</xdr:rowOff>
    </xdr:from>
    <xdr:to>
      <xdr:col>5</xdr:col>
      <xdr:colOff>381000</xdr:colOff>
      <xdr:row>3</xdr:row>
      <xdr:rowOff>133350</xdr:rowOff>
    </xdr:to>
    <xdr:sp macro="" textlink="">
      <xdr:nvSpPr>
        <xdr:cNvPr id="2" name="Rounded Rectangle 1"/>
        <xdr:cNvSpPr/>
      </xdr:nvSpPr>
      <xdr:spPr>
        <a:xfrm>
          <a:off x="47625" y="47625"/>
          <a:ext cx="4295775" cy="657225"/>
        </a:xfrm>
        <a:prstGeom prst="roundRect">
          <a:avLst/>
        </a:prstGeom>
        <a:ln w="38100"/>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1600"/>
            <a:t>CPA - Costo</a:t>
          </a:r>
          <a:r>
            <a:rPr lang="es-CO" sz="1600" baseline="0"/>
            <a:t> de Producción del Arroz </a:t>
          </a:r>
        </a:p>
        <a:p>
          <a:pPr algn="ctr"/>
          <a:r>
            <a:rPr lang="es-CO" sz="1600" baseline="0"/>
            <a:t>CIAT - FLAR v3 - </a:t>
          </a:r>
          <a:r>
            <a:rPr lang="es-CO" sz="1600" b="1" baseline="0"/>
            <a:t>Fertilización</a:t>
          </a:r>
          <a:endParaRPr lang="es-CO" sz="1600" b="1"/>
        </a:p>
      </xdr:txBody>
    </xdr:sp>
    <xdr:clientData/>
  </xdr:twoCellAnchor>
  <xdr:twoCellAnchor>
    <xdr:from>
      <xdr:col>0</xdr:col>
      <xdr:colOff>38100</xdr:colOff>
      <xdr:row>4</xdr:row>
      <xdr:rowOff>47625</xdr:rowOff>
    </xdr:from>
    <xdr:to>
      <xdr:col>5</xdr:col>
      <xdr:colOff>409575</xdr:colOff>
      <xdr:row>7</xdr:row>
      <xdr:rowOff>133350</xdr:rowOff>
    </xdr:to>
    <xdr:sp macro="" textlink="">
      <xdr:nvSpPr>
        <xdr:cNvPr id="3" name="Rounded Rectangle 2"/>
        <xdr:cNvSpPr/>
      </xdr:nvSpPr>
      <xdr:spPr>
        <a:xfrm>
          <a:off x="38100" y="809625"/>
          <a:ext cx="4333875" cy="657225"/>
        </a:xfrm>
        <a:prstGeom prst="roundRect">
          <a:avLst/>
        </a:prstGeom>
        <a:ln w="38100"/>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lang="es-CO" sz="1400"/>
            <a:t>Ir</a:t>
          </a:r>
          <a:r>
            <a:rPr lang="es-CO" sz="1400" baseline="0"/>
            <a:t> a:</a:t>
          </a:r>
          <a:endParaRPr lang="es-CO" sz="1400"/>
        </a:p>
      </xdr:txBody>
    </xdr:sp>
    <xdr:clientData/>
  </xdr:twoCellAnchor>
  <xdr:twoCellAnchor>
    <xdr:from>
      <xdr:col>2</xdr:col>
      <xdr:colOff>171451</xdr:colOff>
      <xdr:row>4</xdr:row>
      <xdr:rowOff>95250</xdr:rowOff>
    </xdr:from>
    <xdr:to>
      <xdr:col>2</xdr:col>
      <xdr:colOff>1333501</xdr:colOff>
      <xdr:row>6</xdr:row>
      <xdr:rowOff>0</xdr:rowOff>
    </xdr:to>
    <xdr:sp macro="" textlink="">
      <xdr:nvSpPr>
        <xdr:cNvPr id="4" name="Rounded Rectangle 3">
          <a:hlinkClick xmlns:r="http://schemas.openxmlformats.org/officeDocument/2006/relationships" r:id="rId1"/>
        </xdr:cNvPr>
        <xdr:cNvSpPr/>
      </xdr:nvSpPr>
      <xdr:spPr>
        <a:xfrm>
          <a:off x="638176" y="857250"/>
          <a:ext cx="1162050" cy="285750"/>
        </a:xfrm>
        <a:prstGeom prst="roundRect">
          <a:avLst/>
        </a:prstGeom>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s-CO" sz="1100"/>
            <a:t>Pagina</a:t>
          </a:r>
          <a:r>
            <a:rPr lang="es-CO" sz="1100" baseline="0"/>
            <a:t> anterior</a:t>
          </a:r>
          <a:endParaRPr lang="es-CO" sz="1100"/>
        </a:p>
      </xdr:txBody>
    </xdr:sp>
    <xdr:clientData/>
  </xdr:twoCellAnchor>
  <xdr:twoCellAnchor>
    <xdr:from>
      <xdr:col>2</xdr:col>
      <xdr:colOff>1428751</xdr:colOff>
      <xdr:row>4</xdr:row>
      <xdr:rowOff>95250</xdr:rowOff>
    </xdr:from>
    <xdr:to>
      <xdr:col>2</xdr:col>
      <xdr:colOff>2590801</xdr:colOff>
      <xdr:row>6</xdr:row>
      <xdr:rowOff>0</xdr:rowOff>
    </xdr:to>
    <xdr:sp macro="" textlink="">
      <xdr:nvSpPr>
        <xdr:cNvPr id="5" name="Rounded Rectangle 4">
          <a:hlinkClick xmlns:r="http://schemas.openxmlformats.org/officeDocument/2006/relationships" r:id="rId2"/>
        </xdr:cNvPr>
        <xdr:cNvSpPr/>
      </xdr:nvSpPr>
      <xdr:spPr>
        <a:xfrm>
          <a:off x="1895476" y="857250"/>
          <a:ext cx="1162050" cy="285750"/>
        </a:xfrm>
        <a:prstGeom prst="roundRect">
          <a:avLst/>
        </a:prstGeom>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s-CO" sz="1100"/>
            <a:t>Pagina siguiente</a:t>
          </a:r>
        </a:p>
      </xdr:txBody>
    </xdr:sp>
    <xdr:clientData/>
  </xdr:twoCellAnchor>
  <xdr:twoCellAnchor>
    <xdr:from>
      <xdr:col>2</xdr:col>
      <xdr:colOff>2676526</xdr:colOff>
      <xdr:row>4</xdr:row>
      <xdr:rowOff>95250</xdr:rowOff>
    </xdr:from>
    <xdr:to>
      <xdr:col>5</xdr:col>
      <xdr:colOff>342901</xdr:colOff>
      <xdr:row>6</xdr:row>
      <xdr:rowOff>0</xdr:rowOff>
    </xdr:to>
    <xdr:sp macro="" textlink="">
      <xdr:nvSpPr>
        <xdr:cNvPr id="6" name="Rounded Rectangle 5">
          <a:hlinkClick xmlns:r="http://schemas.openxmlformats.org/officeDocument/2006/relationships" r:id="rId3"/>
        </xdr:cNvPr>
        <xdr:cNvSpPr/>
      </xdr:nvSpPr>
      <xdr:spPr>
        <a:xfrm>
          <a:off x="3143251" y="857250"/>
          <a:ext cx="1162050" cy="285750"/>
        </a:xfrm>
        <a:prstGeom prst="roundRect">
          <a:avLst/>
        </a:prstGeom>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s-CO" sz="1100"/>
            <a:t>Menú Principal</a:t>
          </a:r>
        </a:p>
      </xdr:txBody>
    </xdr:sp>
    <xdr:clientData/>
  </xdr:twoCellAnchor>
  <xdr:twoCellAnchor>
    <xdr:from>
      <xdr:col>2</xdr:col>
      <xdr:colOff>171450</xdr:colOff>
      <xdr:row>6</xdr:row>
      <xdr:rowOff>38100</xdr:rowOff>
    </xdr:from>
    <xdr:to>
      <xdr:col>2</xdr:col>
      <xdr:colOff>409575</xdr:colOff>
      <xdr:row>7</xdr:row>
      <xdr:rowOff>76200</xdr:rowOff>
    </xdr:to>
    <xdr:sp macro="" textlink="">
      <xdr:nvSpPr>
        <xdr:cNvPr id="7" name="Rectangle 6">
          <a:hlinkClick xmlns:r="http://schemas.openxmlformats.org/officeDocument/2006/relationships" r:id="rId4"/>
        </xdr:cNvPr>
        <xdr:cNvSpPr/>
      </xdr:nvSpPr>
      <xdr:spPr>
        <a:xfrm>
          <a:off x="638175" y="1181100"/>
          <a:ext cx="238125" cy="228600"/>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1</a:t>
          </a:r>
        </a:p>
      </xdr:txBody>
    </xdr:sp>
    <xdr:clientData/>
  </xdr:twoCellAnchor>
  <xdr:twoCellAnchor>
    <xdr:from>
      <xdr:col>2</xdr:col>
      <xdr:colOff>476250</xdr:colOff>
      <xdr:row>6</xdr:row>
      <xdr:rowOff>38100</xdr:rowOff>
    </xdr:from>
    <xdr:to>
      <xdr:col>2</xdr:col>
      <xdr:colOff>714375</xdr:colOff>
      <xdr:row>7</xdr:row>
      <xdr:rowOff>76200</xdr:rowOff>
    </xdr:to>
    <xdr:sp macro="" textlink="">
      <xdr:nvSpPr>
        <xdr:cNvPr id="8" name="Rectangle 7">
          <a:hlinkClick xmlns:r="http://schemas.openxmlformats.org/officeDocument/2006/relationships" r:id="rId1"/>
        </xdr:cNvPr>
        <xdr:cNvSpPr/>
      </xdr:nvSpPr>
      <xdr:spPr>
        <a:xfrm>
          <a:off x="942975" y="1181100"/>
          <a:ext cx="238125" cy="228600"/>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2</a:t>
          </a:r>
        </a:p>
      </xdr:txBody>
    </xdr:sp>
    <xdr:clientData/>
  </xdr:twoCellAnchor>
  <xdr:twoCellAnchor>
    <xdr:from>
      <xdr:col>2</xdr:col>
      <xdr:colOff>790575</xdr:colOff>
      <xdr:row>6</xdr:row>
      <xdr:rowOff>38100</xdr:rowOff>
    </xdr:from>
    <xdr:to>
      <xdr:col>2</xdr:col>
      <xdr:colOff>1028700</xdr:colOff>
      <xdr:row>7</xdr:row>
      <xdr:rowOff>76200</xdr:rowOff>
    </xdr:to>
    <xdr:sp macro="" textlink="">
      <xdr:nvSpPr>
        <xdr:cNvPr id="9" name="Rectangle 8">
          <a:hlinkClick xmlns:r="http://schemas.openxmlformats.org/officeDocument/2006/relationships" r:id="rId5"/>
        </xdr:cNvPr>
        <xdr:cNvSpPr/>
      </xdr:nvSpPr>
      <xdr:spPr>
        <a:xfrm>
          <a:off x="1257300" y="1181100"/>
          <a:ext cx="238125" cy="228600"/>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3</a:t>
          </a:r>
        </a:p>
      </xdr:txBody>
    </xdr:sp>
    <xdr:clientData/>
  </xdr:twoCellAnchor>
  <xdr:twoCellAnchor>
    <xdr:from>
      <xdr:col>2</xdr:col>
      <xdr:colOff>1095375</xdr:colOff>
      <xdr:row>6</xdr:row>
      <xdr:rowOff>38100</xdr:rowOff>
    </xdr:from>
    <xdr:to>
      <xdr:col>2</xdr:col>
      <xdr:colOff>1333500</xdr:colOff>
      <xdr:row>7</xdr:row>
      <xdr:rowOff>76200</xdr:rowOff>
    </xdr:to>
    <xdr:sp macro="" textlink="">
      <xdr:nvSpPr>
        <xdr:cNvPr id="10" name="Rectangle 9">
          <a:hlinkClick xmlns:r="http://schemas.openxmlformats.org/officeDocument/2006/relationships" r:id="rId2"/>
        </xdr:cNvPr>
        <xdr:cNvSpPr/>
      </xdr:nvSpPr>
      <xdr:spPr>
        <a:xfrm>
          <a:off x="1562100" y="1181100"/>
          <a:ext cx="238125" cy="228600"/>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4</a:t>
          </a:r>
        </a:p>
      </xdr:txBody>
    </xdr:sp>
    <xdr:clientData/>
  </xdr:twoCellAnchor>
  <xdr:twoCellAnchor>
    <xdr:from>
      <xdr:col>2</xdr:col>
      <xdr:colOff>1400175</xdr:colOff>
      <xdr:row>6</xdr:row>
      <xdr:rowOff>38100</xdr:rowOff>
    </xdr:from>
    <xdr:to>
      <xdr:col>2</xdr:col>
      <xdr:colOff>1638300</xdr:colOff>
      <xdr:row>7</xdr:row>
      <xdr:rowOff>76200</xdr:rowOff>
    </xdr:to>
    <xdr:sp macro="" textlink="">
      <xdr:nvSpPr>
        <xdr:cNvPr id="11" name="Rectangle 10">
          <a:hlinkClick xmlns:r="http://schemas.openxmlformats.org/officeDocument/2006/relationships" r:id="rId6"/>
        </xdr:cNvPr>
        <xdr:cNvSpPr/>
      </xdr:nvSpPr>
      <xdr:spPr>
        <a:xfrm>
          <a:off x="1866900" y="1181100"/>
          <a:ext cx="238125" cy="228600"/>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5</a:t>
          </a:r>
        </a:p>
      </xdr:txBody>
    </xdr:sp>
    <xdr:clientData/>
  </xdr:twoCellAnchor>
  <xdr:twoCellAnchor>
    <xdr:from>
      <xdr:col>2</xdr:col>
      <xdr:colOff>1704975</xdr:colOff>
      <xdr:row>6</xdr:row>
      <xdr:rowOff>38100</xdr:rowOff>
    </xdr:from>
    <xdr:to>
      <xdr:col>2</xdr:col>
      <xdr:colOff>1943100</xdr:colOff>
      <xdr:row>7</xdr:row>
      <xdr:rowOff>76200</xdr:rowOff>
    </xdr:to>
    <xdr:sp macro="" textlink="">
      <xdr:nvSpPr>
        <xdr:cNvPr id="12" name="Rectangle 11">
          <a:hlinkClick xmlns:r="http://schemas.openxmlformats.org/officeDocument/2006/relationships" r:id="rId7"/>
        </xdr:cNvPr>
        <xdr:cNvSpPr/>
      </xdr:nvSpPr>
      <xdr:spPr>
        <a:xfrm>
          <a:off x="2171700" y="1181100"/>
          <a:ext cx="238125" cy="228600"/>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6</a:t>
          </a:r>
        </a:p>
      </xdr:txBody>
    </xdr:sp>
    <xdr:clientData/>
  </xdr:twoCellAnchor>
  <xdr:twoCellAnchor>
    <xdr:from>
      <xdr:col>2</xdr:col>
      <xdr:colOff>2009775</xdr:colOff>
      <xdr:row>6</xdr:row>
      <xdr:rowOff>38100</xdr:rowOff>
    </xdr:from>
    <xdr:to>
      <xdr:col>2</xdr:col>
      <xdr:colOff>2247900</xdr:colOff>
      <xdr:row>7</xdr:row>
      <xdr:rowOff>76200</xdr:rowOff>
    </xdr:to>
    <xdr:sp macro="" textlink="">
      <xdr:nvSpPr>
        <xdr:cNvPr id="13" name="Rectangle 12">
          <a:hlinkClick xmlns:r="http://schemas.openxmlformats.org/officeDocument/2006/relationships" r:id="rId8"/>
        </xdr:cNvPr>
        <xdr:cNvSpPr/>
      </xdr:nvSpPr>
      <xdr:spPr>
        <a:xfrm>
          <a:off x="2476500" y="1181100"/>
          <a:ext cx="238125" cy="228600"/>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7</a:t>
          </a:r>
        </a:p>
      </xdr:txBody>
    </xdr:sp>
    <xdr:clientData/>
  </xdr:twoCellAnchor>
  <xdr:twoCellAnchor>
    <xdr:from>
      <xdr:col>2</xdr:col>
      <xdr:colOff>2314575</xdr:colOff>
      <xdr:row>6</xdr:row>
      <xdr:rowOff>38100</xdr:rowOff>
    </xdr:from>
    <xdr:to>
      <xdr:col>2</xdr:col>
      <xdr:colOff>2552700</xdr:colOff>
      <xdr:row>7</xdr:row>
      <xdr:rowOff>76200</xdr:rowOff>
    </xdr:to>
    <xdr:sp macro="" textlink="">
      <xdr:nvSpPr>
        <xdr:cNvPr id="14" name="Rectangle 13">
          <a:hlinkClick xmlns:r="http://schemas.openxmlformats.org/officeDocument/2006/relationships" r:id="rId9"/>
        </xdr:cNvPr>
        <xdr:cNvSpPr/>
      </xdr:nvSpPr>
      <xdr:spPr>
        <a:xfrm>
          <a:off x="2781300" y="1181100"/>
          <a:ext cx="238125" cy="228600"/>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8</a:t>
          </a:r>
        </a:p>
      </xdr:txBody>
    </xdr:sp>
    <xdr:clientData/>
  </xdr:twoCellAnchor>
  <xdr:twoCellAnchor>
    <xdr:from>
      <xdr:col>2</xdr:col>
      <xdr:colOff>2619375</xdr:colOff>
      <xdr:row>6</xdr:row>
      <xdr:rowOff>38100</xdr:rowOff>
    </xdr:from>
    <xdr:to>
      <xdr:col>2</xdr:col>
      <xdr:colOff>2857500</xdr:colOff>
      <xdr:row>7</xdr:row>
      <xdr:rowOff>76200</xdr:rowOff>
    </xdr:to>
    <xdr:sp macro="" textlink="">
      <xdr:nvSpPr>
        <xdr:cNvPr id="15" name="Rectangle 14">
          <a:hlinkClick xmlns:r="http://schemas.openxmlformats.org/officeDocument/2006/relationships" r:id="rId10"/>
        </xdr:cNvPr>
        <xdr:cNvSpPr/>
      </xdr:nvSpPr>
      <xdr:spPr>
        <a:xfrm>
          <a:off x="3086100" y="1181100"/>
          <a:ext cx="238125" cy="228600"/>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9</a:t>
          </a:r>
        </a:p>
      </xdr:txBody>
    </xdr:sp>
    <xdr:clientData/>
  </xdr:twoCellAnchor>
  <xdr:twoCellAnchor>
    <xdr:from>
      <xdr:col>2</xdr:col>
      <xdr:colOff>2914650</xdr:colOff>
      <xdr:row>6</xdr:row>
      <xdr:rowOff>38099</xdr:rowOff>
    </xdr:from>
    <xdr:to>
      <xdr:col>3</xdr:col>
      <xdr:colOff>200025</xdr:colOff>
      <xdr:row>7</xdr:row>
      <xdr:rowOff>76200</xdr:rowOff>
    </xdr:to>
    <xdr:sp macro="" textlink="">
      <xdr:nvSpPr>
        <xdr:cNvPr id="16" name="Rectangle 15">
          <a:hlinkClick xmlns:r="http://schemas.openxmlformats.org/officeDocument/2006/relationships" r:id="rId11"/>
        </xdr:cNvPr>
        <xdr:cNvSpPr/>
      </xdr:nvSpPr>
      <xdr:spPr>
        <a:xfrm>
          <a:off x="3381375" y="1181099"/>
          <a:ext cx="333375" cy="228601"/>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10</a:t>
          </a:r>
        </a:p>
      </xdr:txBody>
    </xdr:sp>
    <xdr:clientData/>
  </xdr:twoCellAnchor>
  <xdr:twoCellAnchor>
    <xdr:from>
      <xdr:col>3</xdr:col>
      <xdr:colOff>259080</xdr:colOff>
      <xdr:row>6</xdr:row>
      <xdr:rowOff>38100</xdr:rowOff>
    </xdr:from>
    <xdr:to>
      <xdr:col>4</xdr:col>
      <xdr:colOff>135255</xdr:colOff>
      <xdr:row>7</xdr:row>
      <xdr:rowOff>76201</xdr:rowOff>
    </xdr:to>
    <xdr:sp macro="" textlink="">
      <xdr:nvSpPr>
        <xdr:cNvPr id="17" name="Rectangle 16">
          <a:hlinkClick xmlns:r="http://schemas.openxmlformats.org/officeDocument/2006/relationships" r:id="rId12"/>
        </xdr:cNvPr>
        <xdr:cNvSpPr/>
      </xdr:nvSpPr>
      <xdr:spPr>
        <a:xfrm>
          <a:off x="3870960" y="1150620"/>
          <a:ext cx="333375" cy="220981"/>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11</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47625</xdr:colOff>
      <xdr:row>0</xdr:row>
      <xdr:rowOff>47625</xdr:rowOff>
    </xdr:from>
    <xdr:to>
      <xdr:col>5</xdr:col>
      <xdr:colOff>381000</xdr:colOff>
      <xdr:row>3</xdr:row>
      <xdr:rowOff>133350</xdr:rowOff>
    </xdr:to>
    <xdr:sp macro="" textlink="">
      <xdr:nvSpPr>
        <xdr:cNvPr id="2" name="Rounded Rectangle 1"/>
        <xdr:cNvSpPr/>
      </xdr:nvSpPr>
      <xdr:spPr>
        <a:xfrm>
          <a:off x="47625" y="47625"/>
          <a:ext cx="4295775" cy="657225"/>
        </a:xfrm>
        <a:prstGeom prst="roundRect">
          <a:avLst/>
        </a:prstGeom>
        <a:ln w="38100"/>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1600"/>
            <a:t>CPA - Costo</a:t>
          </a:r>
          <a:r>
            <a:rPr lang="es-CO" sz="1600" baseline="0"/>
            <a:t> de Producción del Arroz </a:t>
          </a:r>
        </a:p>
        <a:p>
          <a:pPr algn="ctr"/>
          <a:r>
            <a:rPr lang="es-CO" sz="1600" baseline="0"/>
            <a:t>CIAT - FLAR v3 - </a:t>
          </a:r>
          <a:r>
            <a:rPr lang="es-CO" sz="1600" b="1" baseline="0"/>
            <a:t>Riego</a:t>
          </a:r>
          <a:endParaRPr lang="es-CO" sz="1600" b="1"/>
        </a:p>
      </xdr:txBody>
    </xdr:sp>
    <xdr:clientData/>
  </xdr:twoCellAnchor>
  <xdr:twoCellAnchor>
    <xdr:from>
      <xdr:col>0</xdr:col>
      <xdr:colOff>38100</xdr:colOff>
      <xdr:row>4</xdr:row>
      <xdr:rowOff>47625</xdr:rowOff>
    </xdr:from>
    <xdr:to>
      <xdr:col>5</xdr:col>
      <xdr:colOff>409575</xdr:colOff>
      <xdr:row>7</xdr:row>
      <xdr:rowOff>133350</xdr:rowOff>
    </xdr:to>
    <xdr:sp macro="" textlink="">
      <xdr:nvSpPr>
        <xdr:cNvPr id="3" name="Rounded Rectangle 2"/>
        <xdr:cNvSpPr/>
      </xdr:nvSpPr>
      <xdr:spPr>
        <a:xfrm>
          <a:off x="38100" y="809625"/>
          <a:ext cx="4333875" cy="657225"/>
        </a:xfrm>
        <a:prstGeom prst="roundRect">
          <a:avLst/>
        </a:prstGeom>
        <a:ln w="38100"/>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lang="es-CO" sz="1400"/>
            <a:t>Ir</a:t>
          </a:r>
          <a:r>
            <a:rPr lang="es-CO" sz="1400" baseline="0"/>
            <a:t> a:</a:t>
          </a:r>
          <a:endParaRPr lang="es-CO" sz="1400"/>
        </a:p>
      </xdr:txBody>
    </xdr:sp>
    <xdr:clientData/>
  </xdr:twoCellAnchor>
  <xdr:twoCellAnchor>
    <xdr:from>
      <xdr:col>2</xdr:col>
      <xdr:colOff>171451</xdr:colOff>
      <xdr:row>4</xdr:row>
      <xdr:rowOff>95250</xdr:rowOff>
    </xdr:from>
    <xdr:to>
      <xdr:col>2</xdr:col>
      <xdr:colOff>1333501</xdr:colOff>
      <xdr:row>6</xdr:row>
      <xdr:rowOff>0</xdr:rowOff>
    </xdr:to>
    <xdr:sp macro="" textlink="">
      <xdr:nvSpPr>
        <xdr:cNvPr id="4" name="Rounded Rectangle 3">
          <a:hlinkClick xmlns:r="http://schemas.openxmlformats.org/officeDocument/2006/relationships" r:id="rId1"/>
        </xdr:cNvPr>
        <xdr:cNvSpPr/>
      </xdr:nvSpPr>
      <xdr:spPr>
        <a:xfrm>
          <a:off x="638176" y="857250"/>
          <a:ext cx="1162050" cy="285750"/>
        </a:xfrm>
        <a:prstGeom prst="roundRect">
          <a:avLst/>
        </a:prstGeom>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s-CO" sz="1100"/>
            <a:t>Pagina</a:t>
          </a:r>
          <a:r>
            <a:rPr lang="es-CO" sz="1100" baseline="0"/>
            <a:t> anterior</a:t>
          </a:r>
          <a:endParaRPr lang="es-CO" sz="1100"/>
        </a:p>
      </xdr:txBody>
    </xdr:sp>
    <xdr:clientData/>
  </xdr:twoCellAnchor>
  <xdr:twoCellAnchor>
    <xdr:from>
      <xdr:col>2</xdr:col>
      <xdr:colOff>1428751</xdr:colOff>
      <xdr:row>4</xdr:row>
      <xdr:rowOff>95250</xdr:rowOff>
    </xdr:from>
    <xdr:to>
      <xdr:col>2</xdr:col>
      <xdr:colOff>2590801</xdr:colOff>
      <xdr:row>6</xdr:row>
      <xdr:rowOff>0</xdr:rowOff>
    </xdr:to>
    <xdr:sp macro="" textlink="">
      <xdr:nvSpPr>
        <xdr:cNvPr id="5" name="Rounded Rectangle 4">
          <a:hlinkClick xmlns:r="http://schemas.openxmlformats.org/officeDocument/2006/relationships" r:id="rId2"/>
        </xdr:cNvPr>
        <xdr:cNvSpPr/>
      </xdr:nvSpPr>
      <xdr:spPr>
        <a:xfrm>
          <a:off x="1895476" y="857250"/>
          <a:ext cx="1162050" cy="285750"/>
        </a:xfrm>
        <a:prstGeom prst="roundRect">
          <a:avLst/>
        </a:prstGeom>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s-CO" sz="1100"/>
            <a:t>Pagina siguiente</a:t>
          </a:r>
        </a:p>
      </xdr:txBody>
    </xdr:sp>
    <xdr:clientData/>
  </xdr:twoCellAnchor>
  <xdr:twoCellAnchor>
    <xdr:from>
      <xdr:col>2</xdr:col>
      <xdr:colOff>2676526</xdr:colOff>
      <xdr:row>4</xdr:row>
      <xdr:rowOff>95250</xdr:rowOff>
    </xdr:from>
    <xdr:to>
      <xdr:col>5</xdr:col>
      <xdr:colOff>342901</xdr:colOff>
      <xdr:row>6</xdr:row>
      <xdr:rowOff>0</xdr:rowOff>
    </xdr:to>
    <xdr:sp macro="" textlink="">
      <xdr:nvSpPr>
        <xdr:cNvPr id="6" name="Rounded Rectangle 5">
          <a:hlinkClick xmlns:r="http://schemas.openxmlformats.org/officeDocument/2006/relationships" r:id="rId3"/>
        </xdr:cNvPr>
        <xdr:cNvSpPr/>
      </xdr:nvSpPr>
      <xdr:spPr>
        <a:xfrm>
          <a:off x="3143251" y="857250"/>
          <a:ext cx="1162050" cy="285750"/>
        </a:xfrm>
        <a:prstGeom prst="roundRect">
          <a:avLst/>
        </a:prstGeom>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s-CO" sz="1100"/>
            <a:t>Menú Principal</a:t>
          </a:r>
        </a:p>
      </xdr:txBody>
    </xdr:sp>
    <xdr:clientData/>
  </xdr:twoCellAnchor>
  <xdr:twoCellAnchor>
    <xdr:from>
      <xdr:col>2</xdr:col>
      <xdr:colOff>171450</xdr:colOff>
      <xdr:row>6</xdr:row>
      <xdr:rowOff>38100</xdr:rowOff>
    </xdr:from>
    <xdr:to>
      <xdr:col>2</xdr:col>
      <xdr:colOff>409575</xdr:colOff>
      <xdr:row>7</xdr:row>
      <xdr:rowOff>76200</xdr:rowOff>
    </xdr:to>
    <xdr:sp macro="" textlink="">
      <xdr:nvSpPr>
        <xdr:cNvPr id="7" name="Rectangle 6">
          <a:hlinkClick xmlns:r="http://schemas.openxmlformats.org/officeDocument/2006/relationships" r:id="rId4"/>
        </xdr:cNvPr>
        <xdr:cNvSpPr/>
      </xdr:nvSpPr>
      <xdr:spPr>
        <a:xfrm>
          <a:off x="638175" y="1181100"/>
          <a:ext cx="238125" cy="228600"/>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1</a:t>
          </a:r>
        </a:p>
      </xdr:txBody>
    </xdr:sp>
    <xdr:clientData/>
  </xdr:twoCellAnchor>
  <xdr:twoCellAnchor>
    <xdr:from>
      <xdr:col>2</xdr:col>
      <xdr:colOff>476250</xdr:colOff>
      <xdr:row>6</xdr:row>
      <xdr:rowOff>38100</xdr:rowOff>
    </xdr:from>
    <xdr:to>
      <xdr:col>2</xdr:col>
      <xdr:colOff>714375</xdr:colOff>
      <xdr:row>7</xdr:row>
      <xdr:rowOff>76200</xdr:rowOff>
    </xdr:to>
    <xdr:sp macro="" textlink="">
      <xdr:nvSpPr>
        <xdr:cNvPr id="8" name="Rectangle 7">
          <a:hlinkClick xmlns:r="http://schemas.openxmlformats.org/officeDocument/2006/relationships" r:id="rId5"/>
        </xdr:cNvPr>
        <xdr:cNvSpPr/>
      </xdr:nvSpPr>
      <xdr:spPr>
        <a:xfrm>
          <a:off x="942975" y="1181100"/>
          <a:ext cx="238125" cy="228600"/>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2</a:t>
          </a:r>
        </a:p>
      </xdr:txBody>
    </xdr:sp>
    <xdr:clientData/>
  </xdr:twoCellAnchor>
  <xdr:twoCellAnchor>
    <xdr:from>
      <xdr:col>2</xdr:col>
      <xdr:colOff>790575</xdr:colOff>
      <xdr:row>6</xdr:row>
      <xdr:rowOff>38100</xdr:rowOff>
    </xdr:from>
    <xdr:to>
      <xdr:col>2</xdr:col>
      <xdr:colOff>1028700</xdr:colOff>
      <xdr:row>7</xdr:row>
      <xdr:rowOff>76200</xdr:rowOff>
    </xdr:to>
    <xdr:sp macro="" textlink="">
      <xdr:nvSpPr>
        <xdr:cNvPr id="9" name="Rectangle 8">
          <a:hlinkClick xmlns:r="http://schemas.openxmlformats.org/officeDocument/2006/relationships" r:id="rId1"/>
        </xdr:cNvPr>
        <xdr:cNvSpPr/>
      </xdr:nvSpPr>
      <xdr:spPr>
        <a:xfrm>
          <a:off x="1257300" y="1181100"/>
          <a:ext cx="238125" cy="228600"/>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3</a:t>
          </a:r>
        </a:p>
      </xdr:txBody>
    </xdr:sp>
    <xdr:clientData/>
  </xdr:twoCellAnchor>
  <xdr:twoCellAnchor>
    <xdr:from>
      <xdr:col>2</xdr:col>
      <xdr:colOff>1095375</xdr:colOff>
      <xdr:row>6</xdr:row>
      <xdr:rowOff>38100</xdr:rowOff>
    </xdr:from>
    <xdr:to>
      <xdr:col>2</xdr:col>
      <xdr:colOff>1333500</xdr:colOff>
      <xdr:row>7</xdr:row>
      <xdr:rowOff>76200</xdr:rowOff>
    </xdr:to>
    <xdr:sp macro="" textlink="">
      <xdr:nvSpPr>
        <xdr:cNvPr id="10" name="Rectangle 9">
          <a:hlinkClick xmlns:r="http://schemas.openxmlformats.org/officeDocument/2006/relationships" r:id="rId6"/>
        </xdr:cNvPr>
        <xdr:cNvSpPr/>
      </xdr:nvSpPr>
      <xdr:spPr>
        <a:xfrm>
          <a:off x="1562100" y="1181100"/>
          <a:ext cx="238125" cy="228600"/>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4</a:t>
          </a:r>
        </a:p>
      </xdr:txBody>
    </xdr:sp>
    <xdr:clientData/>
  </xdr:twoCellAnchor>
  <xdr:twoCellAnchor>
    <xdr:from>
      <xdr:col>2</xdr:col>
      <xdr:colOff>1400175</xdr:colOff>
      <xdr:row>6</xdr:row>
      <xdr:rowOff>38100</xdr:rowOff>
    </xdr:from>
    <xdr:to>
      <xdr:col>2</xdr:col>
      <xdr:colOff>1638300</xdr:colOff>
      <xdr:row>7</xdr:row>
      <xdr:rowOff>76200</xdr:rowOff>
    </xdr:to>
    <xdr:sp macro="" textlink="">
      <xdr:nvSpPr>
        <xdr:cNvPr id="11" name="Rectangle 10">
          <a:hlinkClick xmlns:r="http://schemas.openxmlformats.org/officeDocument/2006/relationships" r:id="rId2"/>
        </xdr:cNvPr>
        <xdr:cNvSpPr/>
      </xdr:nvSpPr>
      <xdr:spPr>
        <a:xfrm>
          <a:off x="1866900" y="1181100"/>
          <a:ext cx="238125" cy="228600"/>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5</a:t>
          </a:r>
        </a:p>
      </xdr:txBody>
    </xdr:sp>
    <xdr:clientData/>
  </xdr:twoCellAnchor>
  <xdr:twoCellAnchor>
    <xdr:from>
      <xdr:col>2</xdr:col>
      <xdr:colOff>1704975</xdr:colOff>
      <xdr:row>6</xdr:row>
      <xdr:rowOff>38100</xdr:rowOff>
    </xdr:from>
    <xdr:to>
      <xdr:col>2</xdr:col>
      <xdr:colOff>1943100</xdr:colOff>
      <xdr:row>7</xdr:row>
      <xdr:rowOff>76200</xdr:rowOff>
    </xdr:to>
    <xdr:sp macro="" textlink="">
      <xdr:nvSpPr>
        <xdr:cNvPr id="12" name="Rectangle 11">
          <a:hlinkClick xmlns:r="http://schemas.openxmlformats.org/officeDocument/2006/relationships" r:id="rId7"/>
        </xdr:cNvPr>
        <xdr:cNvSpPr/>
      </xdr:nvSpPr>
      <xdr:spPr>
        <a:xfrm>
          <a:off x="2171700" y="1181100"/>
          <a:ext cx="238125" cy="228600"/>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6</a:t>
          </a:r>
        </a:p>
      </xdr:txBody>
    </xdr:sp>
    <xdr:clientData/>
  </xdr:twoCellAnchor>
  <xdr:twoCellAnchor>
    <xdr:from>
      <xdr:col>2</xdr:col>
      <xdr:colOff>2009775</xdr:colOff>
      <xdr:row>6</xdr:row>
      <xdr:rowOff>38100</xdr:rowOff>
    </xdr:from>
    <xdr:to>
      <xdr:col>2</xdr:col>
      <xdr:colOff>2247900</xdr:colOff>
      <xdr:row>7</xdr:row>
      <xdr:rowOff>76200</xdr:rowOff>
    </xdr:to>
    <xdr:sp macro="" textlink="">
      <xdr:nvSpPr>
        <xdr:cNvPr id="13" name="Rectangle 12">
          <a:hlinkClick xmlns:r="http://schemas.openxmlformats.org/officeDocument/2006/relationships" r:id="rId8"/>
        </xdr:cNvPr>
        <xdr:cNvSpPr/>
      </xdr:nvSpPr>
      <xdr:spPr>
        <a:xfrm>
          <a:off x="2476500" y="1181100"/>
          <a:ext cx="238125" cy="228600"/>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7</a:t>
          </a:r>
        </a:p>
      </xdr:txBody>
    </xdr:sp>
    <xdr:clientData/>
  </xdr:twoCellAnchor>
  <xdr:twoCellAnchor>
    <xdr:from>
      <xdr:col>2</xdr:col>
      <xdr:colOff>2314575</xdr:colOff>
      <xdr:row>6</xdr:row>
      <xdr:rowOff>38100</xdr:rowOff>
    </xdr:from>
    <xdr:to>
      <xdr:col>2</xdr:col>
      <xdr:colOff>2552700</xdr:colOff>
      <xdr:row>7</xdr:row>
      <xdr:rowOff>76200</xdr:rowOff>
    </xdr:to>
    <xdr:sp macro="" textlink="">
      <xdr:nvSpPr>
        <xdr:cNvPr id="14" name="Rectangle 13">
          <a:hlinkClick xmlns:r="http://schemas.openxmlformats.org/officeDocument/2006/relationships" r:id="rId9"/>
        </xdr:cNvPr>
        <xdr:cNvSpPr/>
      </xdr:nvSpPr>
      <xdr:spPr>
        <a:xfrm>
          <a:off x="2781300" y="1181100"/>
          <a:ext cx="238125" cy="228600"/>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8</a:t>
          </a:r>
        </a:p>
      </xdr:txBody>
    </xdr:sp>
    <xdr:clientData/>
  </xdr:twoCellAnchor>
  <xdr:twoCellAnchor>
    <xdr:from>
      <xdr:col>2</xdr:col>
      <xdr:colOff>2619375</xdr:colOff>
      <xdr:row>6</xdr:row>
      <xdr:rowOff>38100</xdr:rowOff>
    </xdr:from>
    <xdr:to>
      <xdr:col>2</xdr:col>
      <xdr:colOff>2857500</xdr:colOff>
      <xdr:row>7</xdr:row>
      <xdr:rowOff>76200</xdr:rowOff>
    </xdr:to>
    <xdr:sp macro="" textlink="">
      <xdr:nvSpPr>
        <xdr:cNvPr id="15" name="Rectangle 14">
          <a:hlinkClick xmlns:r="http://schemas.openxmlformats.org/officeDocument/2006/relationships" r:id="rId10"/>
        </xdr:cNvPr>
        <xdr:cNvSpPr/>
      </xdr:nvSpPr>
      <xdr:spPr>
        <a:xfrm>
          <a:off x="3086100" y="1181100"/>
          <a:ext cx="238125" cy="228600"/>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9</a:t>
          </a:r>
        </a:p>
      </xdr:txBody>
    </xdr:sp>
    <xdr:clientData/>
  </xdr:twoCellAnchor>
  <xdr:twoCellAnchor>
    <xdr:from>
      <xdr:col>2</xdr:col>
      <xdr:colOff>2914650</xdr:colOff>
      <xdr:row>6</xdr:row>
      <xdr:rowOff>38099</xdr:rowOff>
    </xdr:from>
    <xdr:to>
      <xdr:col>3</xdr:col>
      <xdr:colOff>200025</xdr:colOff>
      <xdr:row>7</xdr:row>
      <xdr:rowOff>76200</xdr:rowOff>
    </xdr:to>
    <xdr:sp macro="" textlink="">
      <xdr:nvSpPr>
        <xdr:cNvPr id="16" name="Rectangle 15">
          <a:hlinkClick xmlns:r="http://schemas.openxmlformats.org/officeDocument/2006/relationships" r:id="rId11"/>
        </xdr:cNvPr>
        <xdr:cNvSpPr/>
      </xdr:nvSpPr>
      <xdr:spPr>
        <a:xfrm>
          <a:off x="3381375" y="1181099"/>
          <a:ext cx="333375" cy="228601"/>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10</a:t>
          </a:r>
        </a:p>
      </xdr:txBody>
    </xdr:sp>
    <xdr:clientData/>
  </xdr:twoCellAnchor>
  <xdr:twoCellAnchor>
    <xdr:from>
      <xdr:col>3</xdr:col>
      <xdr:colOff>243840</xdr:colOff>
      <xdr:row>6</xdr:row>
      <xdr:rowOff>38100</xdr:rowOff>
    </xdr:from>
    <xdr:to>
      <xdr:col>4</xdr:col>
      <xdr:colOff>120015</xdr:colOff>
      <xdr:row>7</xdr:row>
      <xdr:rowOff>76201</xdr:rowOff>
    </xdr:to>
    <xdr:sp macro="" textlink="">
      <xdr:nvSpPr>
        <xdr:cNvPr id="17" name="Rectangle 16">
          <a:hlinkClick xmlns:r="http://schemas.openxmlformats.org/officeDocument/2006/relationships" r:id="rId12"/>
        </xdr:cNvPr>
        <xdr:cNvSpPr/>
      </xdr:nvSpPr>
      <xdr:spPr>
        <a:xfrm>
          <a:off x="3855720" y="1150620"/>
          <a:ext cx="333375" cy="220981"/>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11</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47625</xdr:colOff>
      <xdr:row>0</xdr:row>
      <xdr:rowOff>47625</xdr:rowOff>
    </xdr:from>
    <xdr:to>
      <xdr:col>5</xdr:col>
      <xdr:colOff>381000</xdr:colOff>
      <xdr:row>3</xdr:row>
      <xdr:rowOff>133350</xdr:rowOff>
    </xdr:to>
    <xdr:sp macro="" textlink="">
      <xdr:nvSpPr>
        <xdr:cNvPr id="2" name="Rounded Rectangle 1"/>
        <xdr:cNvSpPr/>
      </xdr:nvSpPr>
      <xdr:spPr>
        <a:xfrm>
          <a:off x="47625" y="47625"/>
          <a:ext cx="4295775" cy="657225"/>
        </a:xfrm>
        <a:prstGeom prst="roundRect">
          <a:avLst/>
        </a:prstGeom>
        <a:ln w="38100"/>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1600"/>
            <a:t>CPA - Costo</a:t>
          </a:r>
          <a:r>
            <a:rPr lang="es-CO" sz="1600" baseline="0"/>
            <a:t> de Producción del Arroz </a:t>
          </a:r>
        </a:p>
        <a:p>
          <a:pPr algn="ctr"/>
          <a:r>
            <a:rPr lang="es-CO" sz="1600" baseline="0"/>
            <a:t>CIAT - FLAR v3 - </a:t>
          </a:r>
          <a:r>
            <a:rPr lang="es-CO" sz="1600" b="1" baseline="0"/>
            <a:t>Manejo Fitosanitario</a:t>
          </a:r>
          <a:endParaRPr lang="es-CO" sz="1600" b="1"/>
        </a:p>
      </xdr:txBody>
    </xdr:sp>
    <xdr:clientData/>
  </xdr:twoCellAnchor>
  <xdr:twoCellAnchor>
    <xdr:from>
      <xdr:col>0</xdr:col>
      <xdr:colOff>38100</xdr:colOff>
      <xdr:row>4</xdr:row>
      <xdr:rowOff>47625</xdr:rowOff>
    </xdr:from>
    <xdr:to>
      <xdr:col>5</xdr:col>
      <xdr:colOff>409575</xdr:colOff>
      <xdr:row>7</xdr:row>
      <xdr:rowOff>133350</xdr:rowOff>
    </xdr:to>
    <xdr:sp macro="" textlink="">
      <xdr:nvSpPr>
        <xdr:cNvPr id="3" name="Rounded Rectangle 2"/>
        <xdr:cNvSpPr/>
      </xdr:nvSpPr>
      <xdr:spPr>
        <a:xfrm>
          <a:off x="38100" y="809625"/>
          <a:ext cx="4333875" cy="657225"/>
        </a:xfrm>
        <a:prstGeom prst="roundRect">
          <a:avLst/>
        </a:prstGeom>
        <a:ln w="38100"/>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lang="es-CO" sz="1400"/>
            <a:t>Ir</a:t>
          </a:r>
          <a:r>
            <a:rPr lang="es-CO" sz="1400" baseline="0"/>
            <a:t> a:</a:t>
          </a:r>
          <a:endParaRPr lang="es-CO" sz="1400"/>
        </a:p>
      </xdr:txBody>
    </xdr:sp>
    <xdr:clientData/>
  </xdr:twoCellAnchor>
  <xdr:twoCellAnchor>
    <xdr:from>
      <xdr:col>2</xdr:col>
      <xdr:colOff>171451</xdr:colOff>
      <xdr:row>4</xdr:row>
      <xdr:rowOff>95250</xdr:rowOff>
    </xdr:from>
    <xdr:to>
      <xdr:col>2</xdr:col>
      <xdr:colOff>1333501</xdr:colOff>
      <xdr:row>6</xdr:row>
      <xdr:rowOff>0</xdr:rowOff>
    </xdr:to>
    <xdr:sp macro="" textlink="">
      <xdr:nvSpPr>
        <xdr:cNvPr id="4" name="Rounded Rectangle 3">
          <a:hlinkClick xmlns:r="http://schemas.openxmlformats.org/officeDocument/2006/relationships" r:id="rId1"/>
        </xdr:cNvPr>
        <xdr:cNvSpPr/>
      </xdr:nvSpPr>
      <xdr:spPr>
        <a:xfrm>
          <a:off x="638176" y="857250"/>
          <a:ext cx="1162050" cy="285750"/>
        </a:xfrm>
        <a:prstGeom prst="roundRect">
          <a:avLst/>
        </a:prstGeom>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s-CO" sz="1100"/>
            <a:t>Pagina</a:t>
          </a:r>
          <a:r>
            <a:rPr lang="es-CO" sz="1100" baseline="0"/>
            <a:t> anterior</a:t>
          </a:r>
          <a:endParaRPr lang="es-CO" sz="1100"/>
        </a:p>
      </xdr:txBody>
    </xdr:sp>
    <xdr:clientData/>
  </xdr:twoCellAnchor>
  <xdr:twoCellAnchor>
    <xdr:from>
      <xdr:col>2</xdr:col>
      <xdr:colOff>1428751</xdr:colOff>
      <xdr:row>4</xdr:row>
      <xdr:rowOff>95250</xdr:rowOff>
    </xdr:from>
    <xdr:to>
      <xdr:col>2</xdr:col>
      <xdr:colOff>2590801</xdr:colOff>
      <xdr:row>6</xdr:row>
      <xdr:rowOff>0</xdr:rowOff>
    </xdr:to>
    <xdr:sp macro="" textlink="">
      <xdr:nvSpPr>
        <xdr:cNvPr id="5" name="Rounded Rectangle 4">
          <a:hlinkClick xmlns:r="http://schemas.openxmlformats.org/officeDocument/2006/relationships" r:id="rId2"/>
        </xdr:cNvPr>
        <xdr:cNvSpPr/>
      </xdr:nvSpPr>
      <xdr:spPr>
        <a:xfrm>
          <a:off x="1895476" y="857250"/>
          <a:ext cx="1162050" cy="285750"/>
        </a:xfrm>
        <a:prstGeom prst="roundRect">
          <a:avLst/>
        </a:prstGeom>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s-CO" sz="1100"/>
            <a:t>Pagina siguiente</a:t>
          </a:r>
        </a:p>
      </xdr:txBody>
    </xdr:sp>
    <xdr:clientData/>
  </xdr:twoCellAnchor>
  <xdr:twoCellAnchor>
    <xdr:from>
      <xdr:col>2</xdr:col>
      <xdr:colOff>2676526</xdr:colOff>
      <xdr:row>4</xdr:row>
      <xdr:rowOff>95250</xdr:rowOff>
    </xdr:from>
    <xdr:to>
      <xdr:col>5</xdr:col>
      <xdr:colOff>342901</xdr:colOff>
      <xdr:row>6</xdr:row>
      <xdr:rowOff>0</xdr:rowOff>
    </xdr:to>
    <xdr:sp macro="" textlink="">
      <xdr:nvSpPr>
        <xdr:cNvPr id="6" name="Rounded Rectangle 5">
          <a:hlinkClick xmlns:r="http://schemas.openxmlformats.org/officeDocument/2006/relationships" r:id="rId3"/>
        </xdr:cNvPr>
        <xdr:cNvSpPr/>
      </xdr:nvSpPr>
      <xdr:spPr>
        <a:xfrm>
          <a:off x="3143251" y="857250"/>
          <a:ext cx="1162050" cy="285750"/>
        </a:xfrm>
        <a:prstGeom prst="roundRect">
          <a:avLst/>
        </a:prstGeom>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s-CO" sz="1100"/>
            <a:t>Menú Principal</a:t>
          </a:r>
        </a:p>
      </xdr:txBody>
    </xdr:sp>
    <xdr:clientData/>
  </xdr:twoCellAnchor>
  <xdr:twoCellAnchor>
    <xdr:from>
      <xdr:col>2</xdr:col>
      <xdr:colOff>171450</xdr:colOff>
      <xdr:row>6</xdr:row>
      <xdr:rowOff>38100</xdr:rowOff>
    </xdr:from>
    <xdr:to>
      <xdr:col>2</xdr:col>
      <xdr:colOff>409575</xdr:colOff>
      <xdr:row>7</xdr:row>
      <xdr:rowOff>76200</xdr:rowOff>
    </xdr:to>
    <xdr:sp macro="" textlink="">
      <xdr:nvSpPr>
        <xdr:cNvPr id="7" name="Rectangle 6">
          <a:hlinkClick xmlns:r="http://schemas.openxmlformats.org/officeDocument/2006/relationships" r:id="rId4"/>
        </xdr:cNvPr>
        <xdr:cNvSpPr/>
      </xdr:nvSpPr>
      <xdr:spPr>
        <a:xfrm>
          <a:off x="638175" y="1181100"/>
          <a:ext cx="238125" cy="228600"/>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1</a:t>
          </a:r>
        </a:p>
      </xdr:txBody>
    </xdr:sp>
    <xdr:clientData/>
  </xdr:twoCellAnchor>
  <xdr:twoCellAnchor>
    <xdr:from>
      <xdr:col>2</xdr:col>
      <xdr:colOff>476250</xdr:colOff>
      <xdr:row>6</xdr:row>
      <xdr:rowOff>38100</xdr:rowOff>
    </xdr:from>
    <xdr:to>
      <xdr:col>2</xdr:col>
      <xdr:colOff>714375</xdr:colOff>
      <xdr:row>7</xdr:row>
      <xdr:rowOff>76200</xdr:rowOff>
    </xdr:to>
    <xdr:sp macro="" textlink="">
      <xdr:nvSpPr>
        <xdr:cNvPr id="8" name="Rectangle 7">
          <a:hlinkClick xmlns:r="http://schemas.openxmlformats.org/officeDocument/2006/relationships" r:id="rId5"/>
        </xdr:cNvPr>
        <xdr:cNvSpPr/>
      </xdr:nvSpPr>
      <xdr:spPr>
        <a:xfrm>
          <a:off x="942975" y="1181100"/>
          <a:ext cx="238125" cy="228600"/>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2</a:t>
          </a:r>
        </a:p>
      </xdr:txBody>
    </xdr:sp>
    <xdr:clientData/>
  </xdr:twoCellAnchor>
  <xdr:twoCellAnchor>
    <xdr:from>
      <xdr:col>2</xdr:col>
      <xdr:colOff>790575</xdr:colOff>
      <xdr:row>6</xdr:row>
      <xdr:rowOff>38100</xdr:rowOff>
    </xdr:from>
    <xdr:to>
      <xdr:col>2</xdr:col>
      <xdr:colOff>1028700</xdr:colOff>
      <xdr:row>7</xdr:row>
      <xdr:rowOff>76200</xdr:rowOff>
    </xdr:to>
    <xdr:sp macro="" textlink="">
      <xdr:nvSpPr>
        <xdr:cNvPr id="9" name="Rectangle 8">
          <a:hlinkClick xmlns:r="http://schemas.openxmlformats.org/officeDocument/2006/relationships" r:id="rId6"/>
        </xdr:cNvPr>
        <xdr:cNvSpPr/>
      </xdr:nvSpPr>
      <xdr:spPr>
        <a:xfrm>
          <a:off x="1257300" y="1181100"/>
          <a:ext cx="238125" cy="228600"/>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3</a:t>
          </a:r>
        </a:p>
      </xdr:txBody>
    </xdr:sp>
    <xdr:clientData/>
  </xdr:twoCellAnchor>
  <xdr:twoCellAnchor>
    <xdr:from>
      <xdr:col>2</xdr:col>
      <xdr:colOff>1095375</xdr:colOff>
      <xdr:row>6</xdr:row>
      <xdr:rowOff>38100</xdr:rowOff>
    </xdr:from>
    <xdr:to>
      <xdr:col>2</xdr:col>
      <xdr:colOff>1333500</xdr:colOff>
      <xdr:row>7</xdr:row>
      <xdr:rowOff>76200</xdr:rowOff>
    </xdr:to>
    <xdr:sp macro="" textlink="">
      <xdr:nvSpPr>
        <xdr:cNvPr id="10" name="Rectangle 9">
          <a:hlinkClick xmlns:r="http://schemas.openxmlformats.org/officeDocument/2006/relationships" r:id="rId1"/>
        </xdr:cNvPr>
        <xdr:cNvSpPr/>
      </xdr:nvSpPr>
      <xdr:spPr>
        <a:xfrm>
          <a:off x="1562100" y="1181100"/>
          <a:ext cx="238125" cy="228600"/>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4</a:t>
          </a:r>
        </a:p>
      </xdr:txBody>
    </xdr:sp>
    <xdr:clientData/>
  </xdr:twoCellAnchor>
  <xdr:twoCellAnchor>
    <xdr:from>
      <xdr:col>2</xdr:col>
      <xdr:colOff>1400175</xdr:colOff>
      <xdr:row>6</xdr:row>
      <xdr:rowOff>38100</xdr:rowOff>
    </xdr:from>
    <xdr:to>
      <xdr:col>2</xdr:col>
      <xdr:colOff>1638300</xdr:colOff>
      <xdr:row>7</xdr:row>
      <xdr:rowOff>76200</xdr:rowOff>
    </xdr:to>
    <xdr:sp macro="" textlink="">
      <xdr:nvSpPr>
        <xdr:cNvPr id="11" name="Rectangle 10">
          <a:hlinkClick xmlns:r="http://schemas.openxmlformats.org/officeDocument/2006/relationships" r:id="rId7"/>
        </xdr:cNvPr>
        <xdr:cNvSpPr/>
      </xdr:nvSpPr>
      <xdr:spPr>
        <a:xfrm>
          <a:off x="1866900" y="1181100"/>
          <a:ext cx="238125" cy="228600"/>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5</a:t>
          </a:r>
        </a:p>
      </xdr:txBody>
    </xdr:sp>
    <xdr:clientData/>
  </xdr:twoCellAnchor>
  <xdr:twoCellAnchor>
    <xdr:from>
      <xdr:col>2</xdr:col>
      <xdr:colOff>1704975</xdr:colOff>
      <xdr:row>6</xdr:row>
      <xdr:rowOff>38100</xdr:rowOff>
    </xdr:from>
    <xdr:to>
      <xdr:col>2</xdr:col>
      <xdr:colOff>1943100</xdr:colOff>
      <xdr:row>7</xdr:row>
      <xdr:rowOff>76200</xdr:rowOff>
    </xdr:to>
    <xdr:sp macro="" textlink="">
      <xdr:nvSpPr>
        <xdr:cNvPr id="12" name="Rectangle 11">
          <a:hlinkClick xmlns:r="http://schemas.openxmlformats.org/officeDocument/2006/relationships" r:id="rId2"/>
        </xdr:cNvPr>
        <xdr:cNvSpPr/>
      </xdr:nvSpPr>
      <xdr:spPr>
        <a:xfrm>
          <a:off x="2171700" y="1181100"/>
          <a:ext cx="238125" cy="228600"/>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6</a:t>
          </a:r>
        </a:p>
      </xdr:txBody>
    </xdr:sp>
    <xdr:clientData/>
  </xdr:twoCellAnchor>
  <xdr:twoCellAnchor>
    <xdr:from>
      <xdr:col>2</xdr:col>
      <xdr:colOff>2009775</xdr:colOff>
      <xdr:row>6</xdr:row>
      <xdr:rowOff>38100</xdr:rowOff>
    </xdr:from>
    <xdr:to>
      <xdr:col>2</xdr:col>
      <xdr:colOff>2247900</xdr:colOff>
      <xdr:row>7</xdr:row>
      <xdr:rowOff>76200</xdr:rowOff>
    </xdr:to>
    <xdr:sp macro="" textlink="">
      <xdr:nvSpPr>
        <xdr:cNvPr id="13" name="Rectangle 12">
          <a:hlinkClick xmlns:r="http://schemas.openxmlformats.org/officeDocument/2006/relationships" r:id="rId8"/>
        </xdr:cNvPr>
        <xdr:cNvSpPr/>
      </xdr:nvSpPr>
      <xdr:spPr>
        <a:xfrm>
          <a:off x="2476500" y="1181100"/>
          <a:ext cx="238125" cy="228600"/>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7</a:t>
          </a:r>
        </a:p>
      </xdr:txBody>
    </xdr:sp>
    <xdr:clientData/>
  </xdr:twoCellAnchor>
  <xdr:twoCellAnchor>
    <xdr:from>
      <xdr:col>2</xdr:col>
      <xdr:colOff>2314575</xdr:colOff>
      <xdr:row>6</xdr:row>
      <xdr:rowOff>38100</xdr:rowOff>
    </xdr:from>
    <xdr:to>
      <xdr:col>2</xdr:col>
      <xdr:colOff>2552700</xdr:colOff>
      <xdr:row>7</xdr:row>
      <xdr:rowOff>76200</xdr:rowOff>
    </xdr:to>
    <xdr:sp macro="" textlink="">
      <xdr:nvSpPr>
        <xdr:cNvPr id="14" name="Rectangle 13">
          <a:hlinkClick xmlns:r="http://schemas.openxmlformats.org/officeDocument/2006/relationships" r:id="rId9"/>
        </xdr:cNvPr>
        <xdr:cNvSpPr/>
      </xdr:nvSpPr>
      <xdr:spPr>
        <a:xfrm>
          <a:off x="2781300" y="1181100"/>
          <a:ext cx="238125" cy="228600"/>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8</a:t>
          </a:r>
        </a:p>
      </xdr:txBody>
    </xdr:sp>
    <xdr:clientData/>
  </xdr:twoCellAnchor>
  <xdr:twoCellAnchor>
    <xdr:from>
      <xdr:col>2</xdr:col>
      <xdr:colOff>2619375</xdr:colOff>
      <xdr:row>6</xdr:row>
      <xdr:rowOff>38100</xdr:rowOff>
    </xdr:from>
    <xdr:to>
      <xdr:col>2</xdr:col>
      <xdr:colOff>2857500</xdr:colOff>
      <xdr:row>7</xdr:row>
      <xdr:rowOff>76200</xdr:rowOff>
    </xdr:to>
    <xdr:sp macro="" textlink="">
      <xdr:nvSpPr>
        <xdr:cNvPr id="15" name="Rectangle 14">
          <a:hlinkClick xmlns:r="http://schemas.openxmlformats.org/officeDocument/2006/relationships" r:id="rId10"/>
        </xdr:cNvPr>
        <xdr:cNvSpPr/>
      </xdr:nvSpPr>
      <xdr:spPr>
        <a:xfrm>
          <a:off x="3086100" y="1181100"/>
          <a:ext cx="238125" cy="228600"/>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9</a:t>
          </a:r>
        </a:p>
      </xdr:txBody>
    </xdr:sp>
    <xdr:clientData/>
  </xdr:twoCellAnchor>
  <xdr:twoCellAnchor>
    <xdr:from>
      <xdr:col>2</xdr:col>
      <xdr:colOff>2914650</xdr:colOff>
      <xdr:row>6</xdr:row>
      <xdr:rowOff>38099</xdr:rowOff>
    </xdr:from>
    <xdr:to>
      <xdr:col>3</xdr:col>
      <xdr:colOff>200025</xdr:colOff>
      <xdr:row>7</xdr:row>
      <xdr:rowOff>76200</xdr:rowOff>
    </xdr:to>
    <xdr:sp macro="" textlink="">
      <xdr:nvSpPr>
        <xdr:cNvPr id="16" name="Rectangle 15">
          <a:hlinkClick xmlns:r="http://schemas.openxmlformats.org/officeDocument/2006/relationships" r:id="rId11"/>
        </xdr:cNvPr>
        <xdr:cNvSpPr/>
      </xdr:nvSpPr>
      <xdr:spPr>
        <a:xfrm>
          <a:off x="3381375" y="1181099"/>
          <a:ext cx="333375" cy="228601"/>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10</a:t>
          </a:r>
        </a:p>
      </xdr:txBody>
    </xdr:sp>
    <xdr:clientData/>
  </xdr:twoCellAnchor>
  <xdr:twoCellAnchor>
    <xdr:from>
      <xdr:col>3</xdr:col>
      <xdr:colOff>251460</xdr:colOff>
      <xdr:row>6</xdr:row>
      <xdr:rowOff>45720</xdr:rowOff>
    </xdr:from>
    <xdr:to>
      <xdr:col>4</xdr:col>
      <xdr:colOff>127635</xdr:colOff>
      <xdr:row>7</xdr:row>
      <xdr:rowOff>83821</xdr:rowOff>
    </xdr:to>
    <xdr:sp macro="" textlink="">
      <xdr:nvSpPr>
        <xdr:cNvPr id="17" name="Rectangle 16">
          <a:hlinkClick xmlns:r="http://schemas.openxmlformats.org/officeDocument/2006/relationships" r:id="rId12"/>
        </xdr:cNvPr>
        <xdr:cNvSpPr/>
      </xdr:nvSpPr>
      <xdr:spPr>
        <a:xfrm>
          <a:off x="3863340" y="1158240"/>
          <a:ext cx="333375" cy="220981"/>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11</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47625</xdr:colOff>
      <xdr:row>0</xdr:row>
      <xdr:rowOff>47625</xdr:rowOff>
    </xdr:from>
    <xdr:to>
      <xdr:col>5</xdr:col>
      <xdr:colOff>381000</xdr:colOff>
      <xdr:row>3</xdr:row>
      <xdr:rowOff>133350</xdr:rowOff>
    </xdr:to>
    <xdr:sp macro="" textlink="">
      <xdr:nvSpPr>
        <xdr:cNvPr id="2" name="Rounded Rectangle 1"/>
        <xdr:cNvSpPr/>
      </xdr:nvSpPr>
      <xdr:spPr>
        <a:xfrm>
          <a:off x="47625" y="47625"/>
          <a:ext cx="4295775" cy="657225"/>
        </a:xfrm>
        <a:prstGeom prst="roundRect">
          <a:avLst/>
        </a:prstGeom>
        <a:ln w="38100"/>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1600"/>
            <a:t>CPA - Costo</a:t>
          </a:r>
          <a:r>
            <a:rPr lang="es-CO" sz="1600" baseline="0"/>
            <a:t> de Producción del Arroz </a:t>
          </a:r>
        </a:p>
        <a:p>
          <a:pPr algn="ctr"/>
          <a:r>
            <a:rPr lang="es-CO" sz="1600" baseline="0"/>
            <a:t>CIAT - FLAR v3 - </a:t>
          </a:r>
          <a:r>
            <a:rPr lang="es-CO" sz="1600" b="1" baseline="0"/>
            <a:t>Cosecha</a:t>
          </a:r>
          <a:endParaRPr lang="es-CO" sz="1600" b="1"/>
        </a:p>
      </xdr:txBody>
    </xdr:sp>
    <xdr:clientData/>
  </xdr:twoCellAnchor>
  <xdr:twoCellAnchor>
    <xdr:from>
      <xdr:col>0</xdr:col>
      <xdr:colOff>38100</xdr:colOff>
      <xdr:row>4</xdr:row>
      <xdr:rowOff>47625</xdr:rowOff>
    </xdr:from>
    <xdr:to>
      <xdr:col>5</xdr:col>
      <xdr:colOff>409575</xdr:colOff>
      <xdr:row>7</xdr:row>
      <xdr:rowOff>133350</xdr:rowOff>
    </xdr:to>
    <xdr:sp macro="" textlink="">
      <xdr:nvSpPr>
        <xdr:cNvPr id="3" name="Rounded Rectangle 2"/>
        <xdr:cNvSpPr/>
      </xdr:nvSpPr>
      <xdr:spPr>
        <a:xfrm>
          <a:off x="38100" y="809625"/>
          <a:ext cx="4333875" cy="657225"/>
        </a:xfrm>
        <a:prstGeom prst="roundRect">
          <a:avLst/>
        </a:prstGeom>
        <a:ln w="38100"/>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lang="es-CO" sz="1400"/>
            <a:t>Ir</a:t>
          </a:r>
          <a:r>
            <a:rPr lang="es-CO" sz="1400" baseline="0"/>
            <a:t> a:</a:t>
          </a:r>
          <a:endParaRPr lang="es-CO" sz="1400"/>
        </a:p>
      </xdr:txBody>
    </xdr:sp>
    <xdr:clientData/>
  </xdr:twoCellAnchor>
  <xdr:twoCellAnchor>
    <xdr:from>
      <xdr:col>2</xdr:col>
      <xdr:colOff>171451</xdr:colOff>
      <xdr:row>4</xdr:row>
      <xdr:rowOff>95250</xdr:rowOff>
    </xdr:from>
    <xdr:to>
      <xdr:col>2</xdr:col>
      <xdr:colOff>1333501</xdr:colOff>
      <xdr:row>6</xdr:row>
      <xdr:rowOff>0</xdr:rowOff>
    </xdr:to>
    <xdr:sp macro="" textlink="">
      <xdr:nvSpPr>
        <xdr:cNvPr id="4" name="Rounded Rectangle 3">
          <a:hlinkClick xmlns:r="http://schemas.openxmlformats.org/officeDocument/2006/relationships" r:id="rId1"/>
        </xdr:cNvPr>
        <xdr:cNvSpPr/>
      </xdr:nvSpPr>
      <xdr:spPr>
        <a:xfrm>
          <a:off x="638176" y="857250"/>
          <a:ext cx="1162050" cy="285750"/>
        </a:xfrm>
        <a:prstGeom prst="roundRect">
          <a:avLst/>
        </a:prstGeom>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s-CO" sz="1100"/>
            <a:t>Pagina</a:t>
          </a:r>
          <a:r>
            <a:rPr lang="es-CO" sz="1100" baseline="0"/>
            <a:t> anterior</a:t>
          </a:r>
          <a:endParaRPr lang="es-CO" sz="1100"/>
        </a:p>
      </xdr:txBody>
    </xdr:sp>
    <xdr:clientData/>
  </xdr:twoCellAnchor>
  <xdr:twoCellAnchor>
    <xdr:from>
      <xdr:col>2</xdr:col>
      <xdr:colOff>1428751</xdr:colOff>
      <xdr:row>4</xdr:row>
      <xdr:rowOff>95250</xdr:rowOff>
    </xdr:from>
    <xdr:to>
      <xdr:col>2</xdr:col>
      <xdr:colOff>2590801</xdr:colOff>
      <xdr:row>6</xdr:row>
      <xdr:rowOff>0</xdr:rowOff>
    </xdr:to>
    <xdr:sp macro="" textlink="">
      <xdr:nvSpPr>
        <xdr:cNvPr id="5" name="Rounded Rectangle 4">
          <a:hlinkClick xmlns:r="http://schemas.openxmlformats.org/officeDocument/2006/relationships" r:id="rId2"/>
        </xdr:cNvPr>
        <xdr:cNvSpPr/>
      </xdr:nvSpPr>
      <xdr:spPr>
        <a:xfrm>
          <a:off x="1895476" y="857250"/>
          <a:ext cx="1162050" cy="285750"/>
        </a:xfrm>
        <a:prstGeom prst="roundRect">
          <a:avLst/>
        </a:prstGeom>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s-CO" sz="1100"/>
            <a:t>Pagina siguiente</a:t>
          </a:r>
        </a:p>
      </xdr:txBody>
    </xdr:sp>
    <xdr:clientData/>
  </xdr:twoCellAnchor>
  <xdr:twoCellAnchor>
    <xdr:from>
      <xdr:col>2</xdr:col>
      <xdr:colOff>2676526</xdr:colOff>
      <xdr:row>4</xdr:row>
      <xdr:rowOff>95250</xdr:rowOff>
    </xdr:from>
    <xdr:to>
      <xdr:col>5</xdr:col>
      <xdr:colOff>342901</xdr:colOff>
      <xdr:row>6</xdr:row>
      <xdr:rowOff>0</xdr:rowOff>
    </xdr:to>
    <xdr:sp macro="" textlink="">
      <xdr:nvSpPr>
        <xdr:cNvPr id="6" name="Rounded Rectangle 5">
          <a:hlinkClick xmlns:r="http://schemas.openxmlformats.org/officeDocument/2006/relationships" r:id="rId3"/>
        </xdr:cNvPr>
        <xdr:cNvSpPr/>
      </xdr:nvSpPr>
      <xdr:spPr>
        <a:xfrm>
          <a:off x="3143251" y="857250"/>
          <a:ext cx="1162050" cy="285750"/>
        </a:xfrm>
        <a:prstGeom prst="roundRect">
          <a:avLst/>
        </a:prstGeom>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s-CO" sz="1100"/>
            <a:t>Menú Principal</a:t>
          </a:r>
        </a:p>
      </xdr:txBody>
    </xdr:sp>
    <xdr:clientData/>
  </xdr:twoCellAnchor>
  <xdr:twoCellAnchor>
    <xdr:from>
      <xdr:col>2</xdr:col>
      <xdr:colOff>171450</xdr:colOff>
      <xdr:row>6</xdr:row>
      <xdr:rowOff>38100</xdr:rowOff>
    </xdr:from>
    <xdr:to>
      <xdr:col>2</xdr:col>
      <xdr:colOff>409575</xdr:colOff>
      <xdr:row>7</xdr:row>
      <xdr:rowOff>76200</xdr:rowOff>
    </xdr:to>
    <xdr:sp macro="" textlink="">
      <xdr:nvSpPr>
        <xdr:cNvPr id="7" name="Rectangle 6">
          <a:hlinkClick xmlns:r="http://schemas.openxmlformats.org/officeDocument/2006/relationships" r:id="rId4"/>
        </xdr:cNvPr>
        <xdr:cNvSpPr/>
      </xdr:nvSpPr>
      <xdr:spPr>
        <a:xfrm>
          <a:off x="638175" y="1181100"/>
          <a:ext cx="238125" cy="228600"/>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1</a:t>
          </a:r>
        </a:p>
      </xdr:txBody>
    </xdr:sp>
    <xdr:clientData/>
  </xdr:twoCellAnchor>
  <xdr:twoCellAnchor>
    <xdr:from>
      <xdr:col>2</xdr:col>
      <xdr:colOff>476250</xdr:colOff>
      <xdr:row>6</xdr:row>
      <xdr:rowOff>38100</xdr:rowOff>
    </xdr:from>
    <xdr:to>
      <xdr:col>2</xdr:col>
      <xdr:colOff>714375</xdr:colOff>
      <xdr:row>7</xdr:row>
      <xdr:rowOff>76200</xdr:rowOff>
    </xdr:to>
    <xdr:sp macro="" textlink="">
      <xdr:nvSpPr>
        <xdr:cNvPr id="8" name="Rectangle 7">
          <a:hlinkClick xmlns:r="http://schemas.openxmlformats.org/officeDocument/2006/relationships" r:id="rId5"/>
        </xdr:cNvPr>
        <xdr:cNvSpPr/>
      </xdr:nvSpPr>
      <xdr:spPr>
        <a:xfrm>
          <a:off x="942975" y="1181100"/>
          <a:ext cx="238125" cy="228600"/>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2</a:t>
          </a:r>
        </a:p>
      </xdr:txBody>
    </xdr:sp>
    <xdr:clientData/>
  </xdr:twoCellAnchor>
  <xdr:twoCellAnchor>
    <xdr:from>
      <xdr:col>2</xdr:col>
      <xdr:colOff>790575</xdr:colOff>
      <xdr:row>6</xdr:row>
      <xdr:rowOff>38100</xdr:rowOff>
    </xdr:from>
    <xdr:to>
      <xdr:col>2</xdr:col>
      <xdr:colOff>1028700</xdr:colOff>
      <xdr:row>7</xdr:row>
      <xdr:rowOff>76200</xdr:rowOff>
    </xdr:to>
    <xdr:sp macro="" textlink="">
      <xdr:nvSpPr>
        <xdr:cNvPr id="9" name="Rectangle 8">
          <a:hlinkClick xmlns:r="http://schemas.openxmlformats.org/officeDocument/2006/relationships" r:id="rId6"/>
        </xdr:cNvPr>
        <xdr:cNvSpPr/>
      </xdr:nvSpPr>
      <xdr:spPr>
        <a:xfrm>
          <a:off x="1257300" y="1181100"/>
          <a:ext cx="238125" cy="228600"/>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3</a:t>
          </a:r>
        </a:p>
      </xdr:txBody>
    </xdr:sp>
    <xdr:clientData/>
  </xdr:twoCellAnchor>
  <xdr:twoCellAnchor>
    <xdr:from>
      <xdr:col>2</xdr:col>
      <xdr:colOff>1095375</xdr:colOff>
      <xdr:row>6</xdr:row>
      <xdr:rowOff>38100</xdr:rowOff>
    </xdr:from>
    <xdr:to>
      <xdr:col>2</xdr:col>
      <xdr:colOff>1333500</xdr:colOff>
      <xdr:row>7</xdr:row>
      <xdr:rowOff>76200</xdr:rowOff>
    </xdr:to>
    <xdr:sp macro="" textlink="">
      <xdr:nvSpPr>
        <xdr:cNvPr id="10" name="Rectangle 9">
          <a:hlinkClick xmlns:r="http://schemas.openxmlformats.org/officeDocument/2006/relationships" r:id="rId7"/>
        </xdr:cNvPr>
        <xdr:cNvSpPr/>
      </xdr:nvSpPr>
      <xdr:spPr>
        <a:xfrm>
          <a:off x="1562100" y="1181100"/>
          <a:ext cx="238125" cy="228600"/>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4</a:t>
          </a:r>
        </a:p>
      </xdr:txBody>
    </xdr:sp>
    <xdr:clientData/>
  </xdr:twoCellAnchor>
  <xdr:twoCellAnchor>
    <xdr:from>
      <xdr:col>2</xdr:col>
      <xdr:colOff>1400175</xdr:colOff>
      <xdr:row>6</xdr:row>
      <xdr:rowOff>38100</xdr:rowOff>
    </xdr:from>
    <xdr:to>
      <xdr:col>2</xdr:col>
      <xdr:colOff>1638300</xdr:colOff>
      <xdr:row>7</xdr:row>
      <xdr:rowOff>76200</xdr:rowOff>
    </xdr:to>
    <xdr:sp macro="" textlink="">
      <xdr:nvSpPr>
        <xdr:cNvPr id="11" name="Rectangle 10">
          <a:hlinkClick xmlns:r="http://schemas.openxmlformats.org/officeDocument/2006/relationships" r:id="rId1"/>
        </xdr:cNvPr>
        <xdr:cNvSpPr/>
      </xdr:nvSpPr>
      <xdr:spPr>
        <a:xfrm>
          <a:off x="1866900" y="1181100"/>
          <a:ext cx="238125" cy="228600"/>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5</a:t>
          </a:r>
        </a:p>
      </xdr:txBody>
    </xdr:sp>
    <xdr:clientData/>
  </xdr:twoCellAnchor>
  <xdr:twoCellAnchor>
    <xdr:from>
      <xdr:col>2</xdr:col>
      <xdr:colOff>1704975</xdr:colOff>
      <xdr:row>6</xdr:row>
      <xdr:rowOff>38100</xdr:rowOff>
    </xdr:from>
    <xdr:to>
      <xdr:col>2</xdr:col>
      <xdr:colOff>1943100</xdr:colOff>
      <xdr:row>7</xdr:row>
      <xdr:rowOff>76200</xdr:rowOff>
    </xdr:to>
    <xdr:sp macro="" textlink="">
      <xdr:nvSpPr>
        <xdr:cNvPr id="12" name="Rectangle 11">
          <a:hlinkClick xmlns:r="http://schemas.openxmlformats.org/officeDocument/2006/relationships" r:id="rId8"/>
        </xdr:cNvPr>
        <xdr:cNvSpPr/>
      </xdr:nvSpPr>
      <xdr:spPr>
        <a:xfrm>
          <a:off x="2171700" y="1181100"/>
          <a:ext cx="238125" cy="228600"/>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6</a:t>
          </a:r>
        </a:p>
      </xdr:txBody>
    </xdr:sp>
    <xdr:clientData/>
  </xdr:twoCellAnchor>
  <xdr:twoCellAnchor>
    <xdr:from>
      <xdr:col>2</xdr:col>
      <xdr:colOff>2009775</xdr:colOff>
      <xdr:row>6</xdr:row>
      <xdr:rowOff>38100</xdr:rowOff>
    </xdr:from>
    <xdr:to>
      <xdr:col>2</xdr:col>
      <xdr:colOff>2247900</xdr:colOff>
      <xdr:row>7</xdr:row>
      <xdr:rowOff>76200</xdr:rowOff>
    </xdr:to>
    <xdr:sp macro="" textlink="">
      <xdr:nvSpPr>
        <xdr:cNvPr id="13" name="Rectangle 12">
          <a:hlinkClick xmlns:r="http://schemas.openxmlformats.org/officeDocument/2006/relationships" r:id="rId2"/>
        </xdr:cNvPr>
        <xdr:cNvSpPr/>
      </xdr:nvSpPr>
      <xdr:spPr>
        <a:xfrm>
          <a:off x="2476500" y="1181100"/>
          <a:ext cx="238125" cy="228600"/>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7</a:t>
          </a:r>
        </a:p>
      </xdr:txBody>
    </xdr:sp>
    <xdr:clientData/>
  </xdr:twoCellAnchor>
  <xdr:twoCellAnchor>
    <xdr:from>
      <xdr:col>2</xdr:col>
      <xdr:colOff>2314575</xdr:colOff>
      <xdr:row>6</xdr:row>
      <xdr:rowOff>38100</xdr:rowOff>
    </xdr:from>
    <xdr:to>
      <xdr:col>2</xdr:col>
      <xdr:colOff>2552700</xdr:colOff>
      <xdr:row>7</xdr:row>
      <xdr:rowOff>76200</xdr:rowOff>
    </xdr:to>
    <xdr:sp macro="" textlink="">
      <xdr:nvSpPr>
        <xdr:cNvPr id="14" name="Rectangle 13">
          <a:hlinkClick xmlns:r="http://schemas.openxmlformats.org/officeDocument/2006/relationships" r:id="rId9"/>
        </xdr:cNvPr>
        <xdr:cNvSpPr/>
      </xdr:nvSpPr>
      <xdr:spPr>
        <a:xfrm>
          <a:off x="2781300" y="1181100"/>
          <a:ext cx="238125" cy="228600"/>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8</a:t>
          </a:r>
        </a:p>
      </xdr:txBody>
    </xdr:sp>
    <xdr:clientData/>
  </xdr:twoCellAnchor>
  <xdr:twoCellAnchor>
    <xdr:from>
      <xdr:col>2</xdr:col>
      <xdr:colOff>2619375</xdr:colOff>
      <xdr:row>6</xdr:row>
      <xdr:rowOff>38100</xdr:rowOff>
    </xdr:from>
    <xdr:to>
      <xdr:col>2</xdr:col>
      <xdr:colOff>2857500</xdr:colOff>
      <xdr:row>7</xdr:row>
      <xdr:rowOff>76200</xdr:rowOff>
    </xdr:to>
    <xdr:sp macro="" textlink="">
      <xdr:nvSpPr>
        <xdr:cNvPr id="15" name="Rectangle 14">
          <a:hlinkClick xmlns:r="http://schemas.openxmlformats.org/officeDocument/2006/relationships" r:id="rId10"/>
        </xdr:cNvPr>
        <xdr:cNvSpPr/>
      </xdr:nvSpPr>
      <xdr:spPr>
        <a:xfrm>
          <a:off x="3086100" y="1181100"/>
          <a:ext cx="238125" cy="228600"/>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9</a:t>
          </a:r>
        </a:p>
      </xdr:txBody>
    </xdr:sp>
    <xdr:clientData/>
  </xdr:twoCellAnchor>
  <xdr:twoCellAnchor>
    <xdr:from>
      <xdr:col>2</xdr:col>
      <xdr:colOff>2914650</xdr:colOff>
      <xdr:row>6</xdr:row>
      <xdr:rowOff>38099</xdr:rowOff>
    </xdr:from>
    <xdr:to>
      <xdr:col>3</xdr:col>
      <xdr:colOff>200025</xdr:colOff>
      <xdr:row>7</xdr:row>
      <xdr:rowOff>76200</xdr:rowOff>
    </xdr:to>
    <xdr:sp macro="" textlink="">
      <xdr:nvSpPr>
        <xdr:cNvPr id="16" name="Rectangle 15">
          <a:hlinkClick xmlns:r="http://schemas.openxmlformats.org/officeDocument/2006/relationships" r:id="rId11"/>
        </xdr:cNvPr>
        <xdr:cNvSpPr/>
      </xdr:nvSpPr>
      <xdr:spPr>
        <a:xfrm>
          <a:off x="3381375" y="1181099"/>
          <a:ext cx="333375" cy="228601"/>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10</a:t>
          </a:r>
        </a:p>
      </xdr:txBody>
    </xdr:sp>
    <xdr:clientData/>
  </xdr:twoCellAnchor>
  <xdr:twoCellAnchor>
    <xdr:from>
      <xdr:col>3</xdr:col>
      <xdr:colOff>251460</xdr:colOff>
      <xdr:row>6</xdr:row>
      <xdr:rowOff>38100</xdr:rowOff>
    </xdr:from>
    <xdr:to>
      <xdr:col>4</xdr:col>
      <xdr:colOff>127635</xdr:colOff>
      <xdr:row>7</xdr:row>
      <xdr:rowOff>76201</xdr:rowOff>
    </xdr:to>
    <xdr:sp macro="" textlink="">
      <xdr:nvSpPr>
        <xdr:cNvPr id="17" name="Rectangle 16">
          <a:hlinkClick xmlns:r="http://schemas.openxmlformats.org/officeDocument/2006/relationships" r:id="rId12"/>
        </xdr:cNvPr>
        <xdr:cNvSpPr/>
      </xdr:nvSpPr>
      <xdr:spPr>
        <a:xfrm>
          <a:off x="3863340" y="1150620"/>
          <a:ext cx="333375" cy="220981"/>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11</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47625</xdr:colOff>
      <xdr:row>0</xdr:row>
      <xdr:rowOff>47625</xdr:rowOff>
    </xdr:from>
    <xdr:to>
      <xdr:col>4</xdr:col>
      <xdr:colOff>381000</xdr:colOff>
      <xdr:row>3</xdr:row>
      <xdr:rowOff>133350</xdr:rowOff>
    </xdr:to>
    <xdr:sp macro="" textlink="">
      <xdr:nvSpPr>
        <xdr:cNvPr id="2" name="Rounded Rectangle 1"/>
        <xdr:cNvSpPr/>
      </xdr:nvSpPr>
      <xdr:spPr>
        <a:xfrm>
          <a:off x="47625" y="47625"/>
          <a:ext cx="4295775" cy="657225"/>
        </a:xfrm>
        <a:prstGeom prst="roundRect">
          <a:avLst/>
        </a:prstGeom>
        <a:ln w="38100"/>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CO" sz="1600"/>
            <a:t>CPA - Costo</a:t>
          </a:r>
          <a:r>
            <a:rPr lang="es-CO" sz="1600" baseline="0"/>
            <a:t> de Producción del Arroz </a:t>
          </a:r>
        </a:p>
        <a:p>
          <a:pPr algn="ctr"/>
          <a:r>
            <a:rPr lang="es-CO" sz="1600" baseline="0"/>
            <a:t>CIAT - FLAR v3 - </a:t>
          </a:r>
          <a:r>
            <a:rPr lang="es-CO" sz="1600" b="1" baseline="0"/>
            <a:t>Producción</a:t>
          </a:r>
          <a:endParaRPr lang="es-CO" sz="1600" b="1"/>
        </a:p>
      </xdr:txBody>
    </xdr:sp>
    <xdr:clientData/>
  </xdr:twoCellAnchor>
  <xdr:twoCellAnchor>
    <xdr:from>
      <xdr:col>0</xdr:col>
      <xdr:colOff>38100</xdr:colOff>
      <xdr:row>4</xdr:row>
      <xdr:rowOff>47625</xdr:rowOff>
    </xdr:from>
    <xdr:to>
      <xdr:col>4</xdr:col>
      <xdr:colOff>409575</xdr:colOff>
      <xdr:row>7</xdr:row>
      <xdr:rowOff>133350</xdr:rowOff>
    </xdr:to>
    <xdr:sp macro="" textlink="">
      <xdr:nvSpPr>
        <xdr:cNvPr id="3" name="Rounded Rectangle 2"/>
        <xdr:cNvSpPr/>
      </xdr:nvSpPr>
      <xdr:spPr>
        <a:xfrm>
          <a:off x="38100" y="809625"/>
          <a:ext cx="4333875" cy="657225"/>
        </a:xfrm>
        <a:prstGeom prst="roundRect">
          <a:avLst/>
        </a:prstGeom>
        <a:ln w="38100"/>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lang="es-CO" sz="1400"/>
            <a:t>Ir</a:t>
          </a:r>
          <a:r>
            <a:rPr lang="es-CO" sz="1400" baseline="0"/>
            <a:t> a:</a:t>
          </a:r>
          <a:endParaRPr lang="es-CO" sz="1400"/>
        </a:p>
      </xdr:txBody>
    </xdr:sp>
    <xdr:clientData/>
  </xdr:twoCellAnchor>
  <xdr:twoCellAnchor>
    <xdr:from>
      <xdr:col>2</xdr:col>
      <xdr:colOff>171451</xdr:colOff>
      <xdr:row>4</xdr:row>
      <xdr:rowOff>95250</xdr:rowOff>
    </xdr:from>
    <xdr:to>
      <xdr:col>2</xdr:col>
      <xdr:colOff>1333501</xdr:colOff>
      <xdr:row>6</xdr:row>
      <xdr:rowOff>0</xdr:rowOff>
    </xdr:to>
    <xdr:sp macro="" textlink="">
      <xdr:nvSpPr>
        <xdr:cNvPr id="4" name="Rounded Rectangle 3">
          <a:hlinkClick xmlns:r="http://schemas.openxmlformats.org/officeDocument/2006/relationships" r:id="rId1"/>
        </xdr:cNvPr>
        <xdr:cNvSpPr/>
      </xdr:nvSpPr>
      <xdr:spPr>
        <a:xfrm>
          <a:off x="638176" y="857250"/>
          <a:ext cx="1162050" cy="285750"/>
        </a:xfrm>
        <a:prstGeom prst="roundRect">
          <a:avLst/>
        </a:prstGeom>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s-CO" sz="1100"/>
            <a:t>Pagina</a:t>
          </a:r>
          <a:r>
            <a:rPr lang="es-CO" sz="1100" baseline="0"/>
            <a:t> anterior</a:t>
          </a:r>
          <a:endParaRPr lang="es-CO" sz="1100"/>
        </a:p>
      </xdr:txBody>
    </xdr:sp>
    <xdr:clientData/>
  </xdr:twoCellAnchor>
  <xdr:twoCellAnchor>
    <xdr:from>
      <xdr:col>2</xdr:col>
      <xdr:colOff>1428751</xdr:colOff>
      <xdr:row>4</xdr:row>
      <xdr:rowOff>95250</xdr:rowOff>
    </xdr:from>
    <xdr:to>
      <xdr:col>2</xdr:col>
      <xdr:colOff>2590801</xdr:colOff>
      <xdr:row>6</xdr:row>
      <xdr:rowOff>0</xdr:rowOff>
    </xdr:to>
    <xdr:sp macro="" textlink="">
      <xdr:nvSpPr>
        <xdr:cNvPr id="5" name="Rounded Rectangle 4">
          <a:hlinkClick xmlns:r="http://schemas.openxmlformats.org/officeDocument/2006/relationships" r:id="rId2"/>
        </xdr:cNvPr>
        <xdr:cNvSpPr/>
      </xdr:nvSpPr>
      <xdr:spPr>
        <a:xfrm>
          <a:off x="1895476" y="857250"/>
          <a:ext cx="1162050" cy="285750"/>
        </a:xfrm>
        <a:prstGeom prst="roundRect">
          <a:avLst/>
        </a:prstGeom>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s-CO" sz="1100"/>
            <a:t>Pagina siguiente</a:t>
          </a:r>
        </a:p>
      </xdr:txBody>
    </xdr:sp>
    <xdr:clientData/>
  </xdr:twoCellAnchor>
  <xdr:twoCellAnchor>
    <xdr:from>
      <xdr:col>2</xdr:col>
      <xdr:colOff>2676526</xdr:colOff>
      <xdr:row>4</xdr:row>
      <xdr:rowOff>95250</xdr:rowOff>
    </xdr:from>
    <xdr:to>
      <xdr:col>4</xdr:col>
      <xdr:colOff>342901</xdr:colOff>
      <xdr:row>6</xdr:row>
      <xdr:rowOff>0</xdr:rowOff>
    </xdr:to>
    <xdr:sp macro="" textlink="">
      <xdr:nvSpPr>
        <xdr:cNvPr id="6" name="Rounded Rectangle 5">
          <a:hlinkClick xmlns:r="http://schemas.openxmlformats.org/officeDocument/2006/relationships" r:id="rId3"/>
        </xdr:cNvPr>
        <xdr:cNvSpPr/>
      </xdr:nvSpPr>
      <xdr:spPr>
        <a:xfrm>
          <a:off x="3143251" y="857250"/>
          <a:ext cx="1162050" cy="285750"/>
        </a:xfrm>
        <a:prstGeom prst="roundRect">
          <a:avLst/>
        </a:prstGeom>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s-CO" sz="1100"/>
            <a:t>Menú Principal</a:t>
          </a:r>
        </a:p>
      </xdr:txBody>
    </xdr:sp>
    <xdr:clientData/>
  </xdr:twoCellAnchor>
  <xdr:twoCellAnchor>
    <xdr:from>
      <xdr:col>2</xdr:col>
      <xdr:colOff>171450</xdr:colOff>
      <xdr:row>6</xdr:row>
      <xdr:rowOff>38100</xdr:rowOff>
    </xdr:from>
    <xdr:to>
      <xdr:col>2</xdr:col>
      <xdr:colOff>409575</xdr:colOff>
      <xdr:row>7</xdr:row>
      <xdr:rowOff>76200</xdr:rowOff>
    </xdr:to>
    <xdr:sp macro="" textlink="">
      <xdr:nvSpPr>
        <xdr:cNvPr id="7" name="Rectangle 6">
          <a:hlinkClick xmlns:r="http://schemas.openxmlformats.org/officeDocument/2006/relationships" r:id="rId4"/>
        </xdr:cNvPr>
        <xdr:cNvSpPr/>
      </xdr:nvSpPr>
      <xdr:spPr>
        <a:xfrm>
          <a:off x="638175" y="1181100"/>
          <a:ext cx="238125" cy="228600"/>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1</a:t>
          </a:r>
        </a:p>
      </xdr:txBody>
    </xdr:sp>
    <xdr:clientData/>
  </xdr:twoCellAnchor>
  <xdr:twoCellAnchor>
    <xdr:from>
      <xdr:col>2</xdr:col>
      <xdr:colOff>476250</xdr:colOff>
      <xdr:row>6</xdr:row>
      <xdr:rowOff>38100</xdr:rowOff>
    </xdr:from>
    <xdr:to>
      <xdr:col>2</xdr:col>
      <xdr:colOff>714375</xdr:colOff>
      <xdr:row>7</xdr:row>
      <xdr:rowOff>76200</xdr:rowOff>
    </xdr:to>
    <xdr:sp macro="" textlink="">
      <xdr:nvSpPr>
        <xdr:cNvPr id="8" name="Rectangle 7">
          <a:hlinkClick xmlns:r="http://schemas.openxmlformats.org/officeDocument/2006/relationships" r:id="rId5"/>
        </xdr:cNvPr>
        <xdr:cNvSpPr/>
      </xdr:nvSpPr>
      <xdr:spPr>
        <a:xfrm>
          <a:off x="942975" y="1181100"/>
          <a:ext cx="238125" cy="228600"/>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2</a:t>
          </a:r>
        </a:p>
      </xdr:txBody>
    </xdr:sp>
    <xdr:clientData/>
  </xdr:twoCellAnchor>
  <xdr:twoCellAnchor>
    <xdr:from>
      <xdr:col>2</xdr:col>
      <xdr:colOff>790575</xdr:colOff>
      <xdr:row>6</xdr:row>
      <xdr:rowOff>38100</xdr:rowOff>
    </xdr:from>
    <xdr:to>
      <xdr:col>2</xdr:col>
      <xdr:colOff>1028700</xdr:colOff>
      <xdr:row>7</xdr:row>
      <xdr:rowOff>76200</xdr:rowOff>
    </xdr:to>
    <xdr:sp macro="" textlink="">
      <xdr:nvSpPr>
        <xdr:cNvPr id="9" name="Rectangle 8">
          <a:hlinkClick xmlns:r="http://schemas.openxmlformats.org/officeDocument/2006/relationships" r:id="rId6"/>
        </xdr:cNvPr>
        <xdr:cNvSpPr/>
      </xdr:nvSpPr>
      <xdr:spPr>
        <a:xfrm>
          <a:off x="1257300" y="1181100"/>
          <a:ext cx="238125" cy="228600"/>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3</a:t>
          </a:r>
        </a:p>
      </xdr:txBody>
    </xdr:sp>
    <xdr:clientData/>
  </xdr:twoCellAnchor>
  <xdr:twoCellAnchor>
    <xdr:from>
      <xdr:col>2</xdr:col>
      <xdr:colOff>1095375</xdr:colOff>
      <xdr:row>6</xdr:row>
      <xdr:rowOff>38100</xdr:rowOff>
    </xdr:from>
    <xdr:to>
      <xdr:col>2</xdr:col>
      <xdr:colOff>1333500</xdr:colOff>
      <xdr:row>7</xdr:row>
      <xdr:rowOff>76200</xdr:rowOff>
    </xdr:to>
    <xdr:sp macro="" textlink="">
      <xdr:nvSpPr>
        <xdr:cNvPr id="10" name="Rectangle 9">
          <a:hlinkClick xmlns:r="http://schemas.openxmlformats.org/officeDocument/2006/relationships" r:id="rId7"/>
        </xdr:cNvPr>
        <xdr:cNvSpPr/>
      </xdr:nvSpPr>
      <xdr:spPr>
        <a:xfrm>
          <a:off x="1562100" y="1181100"/>
          <a:ext cx="238125" cy="228600"/>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4</a:t>
          </a:r>
        </a:p>
      </xdr:txBody>
    </xdr:sp>
    <xdr:clientData/>
  </xdr:twoCellAnchor>
  <xdr:twoCellAnchor>
    <xdr:from>
      <xdr:col>2</xdr:col>
      <xdr:colOff>1400175</xdr:colOff>
      <xdr:row>6</xdr:row>
      <xdr:rowOff>38100</xdr:rowOff>
    </xdr:from>
    <xdr:to>
      <xdr:col>2</xdr:col>
      <xdr:colOff>1638300</xdr:colOff>
      <xdr:row>7</xdr:row>
      <xdr:rowOff>76200</xdr:rowOff>
    </xdr:to>
    <xdr:sp macro="" textlink="">
      <xdr:nvSpPr>
        <xdr:cNvPr id="11" name="Rectangle 10">
          <a:hlinkClick xmlns:r="http://schemas.openxmlformats.org/officeDocument/2006/relationships" r:id="rId8"/>
        </xdr:cNvPr>
        <xdr:cNvSpPr/>
      </xdr:nvSpPr>
      <xdr:spPr>
        <a:xfrm>
          <a:off x="1866900" y="1181100"/>
          <a:ext cx="238125" cy="228600"/>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5</a:t>
          </a:r>
        </a:p>
      </xdr:txBody>
    </xdr:sp>
    <xdr:clientData/>
  </xdr:twoCellAnchor>
  <xdr:twoCellAnchor>
    <xdr:from>
      <xdr:col>2</xdr:col>
      <xdr:colOff>1704975</xdr:colOff>
      <xdr:row>6</xdr:row>
      <xdr:rowOff>38100</xdr:rowOff>
    </xdr:from>
    <xdr:to>
      <xdr:col>2</xdr:col>
      <xdr:colOff>1943100</xdr:colOff>
      <xdr:row>7</xdr:row>
      <xdr:rowOff>76200</xdr:rowOff>
    </xdr:to>
    <xdr:sp macro="" textlink="">
      <xdr:nvSpPr>
        <xdr:cNvPr id="12" name="Rectangle 11">
          <a:hlinkClick xmlns:r="http://schemas.openxmlformats.org/officeDocument/2006/relationships" r:id="rId1"/>
        </xdr:cNvPr>
        <xdr:cNvSpPr/>
      </xdr:nvSpPr>
      <xdr:spPr>
        <a:xfrm>
          <a:off x="2171700" y="1181100"/>
          <a:ext cx="238125" cy="228600"/>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6</a:t>
          </a:r>
        </a:p>
      </xdr:txBody>
    </xdr:sp>
    <xdr:clientData/>
  </xdr:twoCellAnchor>
  <xdr:twoCellAnchor>
    <xdr:from>
      <xdr:col>2</xdr:col>
      <xdr:colOff>2009775</xdr:colOff>
      <xdr:row>6</xdr:row>
      <xdr:rowOff>38100</xdr:rowOff>
    </xdr:from>
    <xdr:to>
      <xdr:col>2</xdr:col>
      <xdr:colOff>2247900</xdr:colOff>
      <xdr:row>7</xdr:row>
      <xdr:rowOff>76200</xdr:rowOff>
    </xdr:to>
    <xdr:sp macro="" textlink="">
      <xdr:nvSpPr>
        <xdr:cNvPr id="13" name="Rectangle 12">
          <a:hlinkClick xmlns:r="http://schemas.openxmlformats.org/officeDocument/2006/relationships" r:id="rId9"/>
        </xdr:cNvPr>
        <xdr:cNvSpPr/>
      </xdr:nvSpPr>
      <xdr:spPr>
        <a:xfrm>
          <a:off x="2476500" y="1181100"/>
          <a:ext cx="238125" cy="228600"/>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7</a:t>
          </a:r>
        </a:p>
      </xdr:txBody>
    </xdr:sp>
    <xdr:clientData/>
  </xdr:twoCellAnchor>
  <xdr:twoCellAnchor>
    <xdr:from>
      <xdr:col>2</xdr:col>
      <xdr:colOff>2314575</xdr:colOff>
      <xdr:row>6</xdr:row>
      <xdr:rowOff>38100</xdr:rowOff>
    </xdr:from>
    <xdr:to>
      <xdr:col>2</xdr:col>
      <xdr:colOff>2552700</xdr:colOff>
      <xdr:row>7</xdr:row>
      <xdr:rowOff>76200</xdr:rowOff>
    </xdr:to>
    <xdr:sp macro="" textlink="">
      <xdr:nvSpPr>
        <xdr:cNvPr id="14" name="Rectangle 13">
          <a:hlinkClick xmlns:r="http://schemas.openxmlformats.org/officeDocument/2006/relationships" r:id="rId2"/>
        </xdr:cNvPr>
        <xdr:cNvSpPr/>
      </xdr:nvSpPr>
      <xdr:spPr>
        <a:xfrm>
          <a:off x="2781300" y="1181100"/>
          <a:ext cx="238125" cy="228600"/>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8</a:t>
          </a:r>
        </a:p>
      </xdr:txBody>
    </xdr:sp>
    <xdr:clientData/>
  </xdr:twoCellAnchor>
  <xdr:twoCellAnchor>
    <xdr:from>
      <xdr:col>2</xdr:col>
      <xdr:colOff>2619375</xdr:colOff>
      <xdr:row>6</xdr:row>
      <xdr:rowOff>38100</xdr:rowOff>
    </xdr:from>
    <xdr:to>
      <xdr:col>2</xdr:col>
      <xdr:colOff>2857500</xdr:colOff>
      <xdr:row>7</xdr:row>
      <xdr:rowOff>76200</xdr:rowOff>
    </xdr:to>
    <xdr:sp macro="" textlink="">
      <xdr:nvSpPr>
        <xdr:cNvPr id="15" name="Rectangle 14">
          <a:hlinkClick xmlns:r="http://schemas.openxmlformats.org/officeDocument/2006/relationships" r:id="rId10"/>
        </xdr:cNvPr>
        <xdr:cNvSpPr/>
      </xdr:nvSpPr>
      <xdr:spPr>
        <a:xfrm>
          <a:off x="3086100" y="1181100"/>
          <a:ext cx="238125" cy="228600"/>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9</a:t>
          </a:r>
        </a:p>
      </xdr:txBody>
    </xdr:sp>
    <xdr:clientData/>
  </xdr:twoCellAnchor>
  <xdr:twoCellAnchor>
    <xdr:from>
      <xdr:col>2</xdr:col>
      <xdr:colOff>2914650</xdr:colOff>
      <xdr:row>6</xdr:row>
      <xdr:rowOff>38099</xdr:rowOff>
    </xdr:from>
    <xdr:to>
      <xdr:col>3</xdr:col>
      <xdr:colOff>200025</xdr:colOff>
      <xdr:row>7</xdr:row>
      <xdr:rowOff>76200</xdr:rowOff>
    </xdr:to>
    <xdr:sp macro="" textlink="">
      <xdr:nvSpPr>
        <xdr:cNvPr id="16" name="Rectangle 15">
          <a:hlinkClick xmlns:r="http://schemas.openxmlformats.org/officeDocument/2006/relationships" r:id="rId11"/>
        </xdr:cNvPr>
        <xdr:cNvSpPr/>
      </xdr:nvSpPr>
      <xdr:spPr>
        <a:xfrm>
          <a:off x="3381375" y="1181099"/>
          <a:ext cx="333375" cy="228601"/>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10</a:t>
          </a:r>
        </a:p>
      </xdr:txBody>
    </xdr:sp>
    <xdr:clientData/>
  </xdr:twoCellAnchor>
  <xdr:twoCellAnchor>
    <xdr:from>
      <xdr:col>3</xdr:col>
      <xdr:colOff>259080</xdr:colOff>
      <xdr:row>6</xdr:row>
      <xdr:rowOff>30480</xdr:rowOff>
    </xdr:from>
    <xdr:to>
      <xdr:col>4</xdr:col>
      <xdr:colOff>135255</xdr:colOff>
      <xdr:row>7</xdr:row>
      <xdr:rowOff>68581</xdr:rowOff>
    </xdr:to>
    <xdr:sp macro="" textlink="">
      <xdr:nvSpPr>
        <xdr:cNvPr id="17" name="Rectangle 16">
          <a:hlinkClick xmlns:r="http://schemas.openxmlformats.org/officeDocument/2006/relationships" r:id="rId12"/>
        </xdr:cNvPr>
        <xdr:cNvSpPr/>
      </xdr:nvSpPr>
      <xdr:spPr>
        <a:xfrm>
          <a:off x="3870960" y="1143000"/>
          <a:ext cx="333375" cy="220981"/>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es-CO" sz="1100"/>
            <a:t>11</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0.xml"/><Relationship Id="rId1" Type="http://schemas.openxmlformats.org/officeDocument/2006/relationships/printerSettings" Target="../printerSettings/printerSettings9.bin"/><Relationship Id="rId4" Type="http://schemas.openxmlformats.org/officeDocument/2006/relationships/comments" Target="../comments8.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1.xml"/><Relationship Id="rId1" Type="http://schemas.openxmlformats.org/officeDocument/2006/relationships/printerSettings" Target="../printerSettings/printerSettings10.bin"/><Relationship Id="rId4" Type="http://schemas.openxmlformats.org/officeDocument/2006/relationships/comments" Target="../comments9.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2.xml"/><Relationship Id="rId1" Type="http://schemas.openxmlformats.org/officeDocument/2006/relationships/printerSettings" Target="../printerSettings/printerSettings11.bin"/><Relationship Id="rId4" Type="http://schemas.openxmlformats.org/officeDocument/2006/relationships/comments" Target="../comments10.xml"/></Relationships>
</file>

<file path=xl/worksheets/_rels/sheet13.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1.bin"/><Relationship Id="rId1" Type="http://schemas.openxmlformats.org/officeDocument/2006/relationships/hyperlink" Target="mailto:d.marin@cgiar.org"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7.xml"/><Relationship Id="rId1" Type="http://schemas.openxmlformats.org/officeDocument/2006/relationships/printerSettings" Target="../printerSettings/printerSettings6.bin"/><Relationship Id="rId4" Type="http://schemas.openxmlformats.org/officeDocument/2006/relationships/comments" Target="../comments6.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8.xml"/><Relationship Id="rId1" Type="http://schemas.openxmlformats.org/officeDocument/2006/relationships/printerSettings" Target="../printerSettings/printerSettings7.bin"/><Relationship Id="rId4" Type="http://schemas.openxmlformats.org/officeDocument/2006/relationships/comments" Target="../comments7.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9"/>
  <sheetViews>
    <sheetView tabSelected="1" zoomScaleNormal="100" workbookViewId="0">
      <pane xSplit="9" ySplit="20" topLeftCell="J21" activePane="bottomRight" state="frozen"/>
      <selection pane="topRight" activeCell="J1" sqref="J1"/>
      <selection pane="bottomLeft" activeCell="A21" sqref="A21"/>
      <selection pane="bottomRight"/>
    </sheetView>
  </sheetViews>
  <sheetFormatPr defaultRowHeight="15" x14ac:dyDescent="0.25"/>
  <sheetData>
    <row r="1" spans="1:9" x14ac:dyDescent="0.25">
      <c r="A1" s="1"/>
      <c r="B1" s="1"/>
      <c r="C1" s="1"/>
      <c r="D1" s="1"/>
      <c r="E1" s="1"/>
      <c r="F1" s="1"/>
      <c r="G1" s="1"/>
      <c r="H1" s="1"/>
      <c r="I1" s="1"/>
    </row>
    <row r="2" spans="1:9" x14ac:dyDescent="0.25">
      <c r="A2" s="1"/>
      <c r="B2" s="1"/>
      <c r="C2" s="1"/>
      <c r="D2" s="1"/>
      <c r="E2" s="1"/>
      <c r="F2" s="1"/>
      <c r="G2" s="1"/>
      <c r="H2" s="1"/>
      <c r="I2" s="1"/>
    </row>
    <row r="3" spans="1:9" x14ac:dyDescent="0.25">
      <c r="A3" s="1"/>
      <c r="B3" s="1"/>
      <c r="C3" s="1"/>
      <c r="D3" s="1"/>
      <c r="E3" s="1"/>
      <c r="F3" s="1"/>
      <c r="G3" s="1"/>
      <c r="H3" s="1"/>
      <c r="I3" s="1"/>
    </row>
    <row r="4" spans="1:9" x14ac:dyDescent="0.25">
      <c r="A4" s="1"/>
      <c r="B4" s="1"/>
      <c r="C4" s="1"/>
      <c r="D4" s="1"/>
      <c r="E4" s="1"/>
      <c r="F4" s="1"/>
      <c r="G4" s="1"/>
      <c r="H4" s="1"/>
      <c r="I4" s="1"/>
    </row>
    <row r="5" spans="1:9" x14ac:dyDescent="0.25">
      <c r="A5" s="128" t="s">
        <v>0</v>
      </c>
      <c r="B5" s="128"/>
      <c r="C5" s="128"/>
      <c r="D5" s="128"/>
      <c r="E5" s="128"/>
      <c r="F5" s="128"/>
      <c r="G5" s="128"/>
      <c r="H5" s="128"/>
      <c r="I5" s="128"/>
    </row>
    <row r="6" spans="1:9" x14ac:dyDescent="0.25">
      <c r="A6" s="9"/>
      <c r="B6" s="9"/>
      <c r="C6" s="9"/>
      <c r="D6" s="9"/>
      <c r="E6" s="9"/>
      <c r="F6" s="9"/>
      <c r="G6" s="9"/>
      <c r="H6" s="9"/>
      <c r="I6" s="9"/>
    </row>
    <row r="7" spans="1:9" x14ac:dyDescent="0.25">
      <c r="A7" s="9"/>
      <c r="B7" s="9"/>
      <c r="C7" s="9"/>
      <c r="D7" s="9"/>
      <c r="E7" s="9"/>
      <c r="F7" s="9"/>
      <c r="G7" s="9"/>
      <c r="H7" s="9"/>
      <c r="I7" s="9"/>
    </row>
    <row r="8" spans="1:9" x14ac:dyDescent="0.25">
      <c r="A8" s="9"/>
      <c r="B8" s="9"/>
      <c r="C8" s="9"/>
      <c r="D8" s="9"/>
      <c r="E8" s="9"/>
      <c r="F8" s="9"/>
      <c r="G8" s="9"/>
      <c r="H8" s="9"/>
      <c r="I8" s="9"/>
    </row>
    <row r="9" spans="1:9" x14ac:dyDescent="0.25">
      <c r="A9" s="1"/>
      <c r="B9" s="1"/>
      <c r="C9" s="1"/>
      <c r="D9" s="1"/>
      <c r="E9" s="1"/>
      <c r="F9" s="1"/>
      <c r="G9" s="1"/>
      <c r="H9" s="1"/>
      <c r="I9" s="1"/>
    </row>
    <row r="10" spans="1:9" x14ac:dyDescent="0.25">
      <c r="A10" s="1"/>
      <c r="B10" s="1"/>
      <c r="C10" s="1"/>
      <c r="D10" s="2"/>
      <c r="E10" s="1"/>
      <c r="F10" s="1"/>
      <c r="G10" s="1"/>
      <c r="H10" s="1"/>
      <c r="I10" s="2"/>
    </row>
    <row r="11" spans="1:9" x14ac:dyDescent="0.25">
      <c r="A11" s="1"/>
      <c r="B11" s="1"/>
      <c r="C11" s="1"/>
      <c r="D11" s="2"/>
      <c r="E11" s="1"/>
      <c r="F11" s="1"/>
      <c r="G11" s="1"/>
      <c r="H11" s="1"/>
      <c r="I11" s="2"/>
    </row>
    <row r="12" spans="1:9" x14ac:dyDescent="0.25">
      <c r="A12" s="1"/>
      <c r="B12" s="1"/>
      <c r="C12" s="1"/>
      <c r="D12" s="2"/>
      <c r="E12" s="1"/>
      <c r="F12" s="1"/>
      <c r="G12" s="1"/>
      <c r="H12" s="1"/>
      <c r="I12" s="2"/>
    </row>
    <row r="13" spans="1:9" x14ac:dyDescent="0.25">
      <c r="A13" s="1"/>
      <c r="B13" s="1"/>
      <c r="C13" s="1"/>
      <c r="D13" s="2"/>
      <c r="E13" s="1"/>
      <c r="F13" s="1"/>
      <c r="G13" s="1"/>
      <c r="H13" s="1"/>
      <c r="I13" s="2"/>
    </row>
    <row r="14" spans="1:9" x14ac:dyDescent="0.25">
      <c r="A14" s="1"/>
      <c r="B14" s="1"/>
      <c r="C14" s="1"/>
      <c r="D14" s="2"/>
      <c r="E14" s="1"/>
      <c r="F14" s="1"/>
      <c r="G14" s="1"/>
      <c r="H14" s="1"/>
      <c r="I14" s="2"/>
    </row>
    <row r="15" spans="1:9" x14ac:dyDescent="0.25">
      <c r="A15" s="1"/>
      <c r="B15" s="1"/>
      <c r="C15" s="1"/>
      <c r="D15" s="2"/>
      <c r="E15" s="1"/>
      <c r="F15" s="1"/>
      <c r="G15" s="1"/>
      <c r="H15" s="1"/>
      <c r="I15" s="2"/>
    </row>
    <row r="16" spans="1:9" x14ac:dyDescent="0.25">
      <c r="A16" s="1"/>
      <c r="B16" s="1"/>
      <c r="C16" s="1"/>
      <c r="D16" s="2"/>
      <c r="E16" s="1"/>
      <c r="F16" s="1"/>
      <c r="G16" s="1"/>
      <c r="H16" s="1"/>
      <c r="I16" s="2"/>
    </row>
    <row r="17" spans="1:9" x14ac:dyDescent="0.25">
      <c r="A17" s="1"/>
      <c r="B17" s="1"/>
      <c r="C17" s="1"/>
      <c r="D17" s="2"/>
      <c r="E17" s="1"/>
      <c r="F17" s="1"/>
      <c r="G17" s="1"/>
      <c r="H17" s="1"/>
      <c r="I17" s="2"/>
    </row>
    <row r="18" spans="1:9" x14ac:dyDescent="0.25">
      <c r="A18" s="1"/>
      <c r="B18" s="1"/>
      <c r="C18" s="1"/>
      <c r="D18" s="2"/>
      <c r="E18" s="1"/>
      <c r="F18" s="1"/>
      <c r="G18" s="1"/>
      <c r="H18" s="1"/>
      <c r="I18" s="2"/>
    </row>
    <row r="19" spans="1:9" x14ac:dyDescent="0.25">
      <c r="A19" s="1"/>
      <c r="B19" s="1"/>
      <c r="C19" s="1"/>
      <c r="D19" s="2"/>
      <c r="E19" s="1"/>
      <c r="F19" s="1"/>
      <c r="G19" s="1"/>
      <c r="H19" s="1"/>
      <c r="I19" s="2"/>
    </row>
    <row r="20" spans="1:9" x14ac:dyDescent="0.25">
      <c r="A20" s="1"/>
      <c r="B20" s="1"/>
      <c r="C20" s="1"/>
      <c r="D20" s="1"/>
      <c r="E20" s="1"/>
      <c r="F20" s="1"/>
      <c r="G20" s="1"/>
      <c r="H20" s="1"/>
      <c r="I20" s="1"/>
    </row>
    <row r="21" spans="1:9" ht="12" customHeight="1" x14ac:dyDescent="0.25">
      <c r="A21" s="12" t="s">
        <v>96</v>
      </c>
      <c r="B21" s="14"/>
      <c r="C21" s="14"/>
      <c r="D21" s="14"/>
      <c r="E21" s="14"/>
      <c r="F21" s="14"/>
      <c r="G21" s="14"/>
      <c r="H21" s="14"/>
      <c r="I21" s="14"/>
    </row>
    <row r="22" spans="1:9" ht="12" customHeight="1" x14ac:dyDescent="0.25">
      <c r="A22" s="14" t="s">
        <v>97</v>
      </c>
      <c r="B22" s="14"/>
      <c r="C22" s="14"/>
      <c r="D22" s="14"/>
      <c r="E22" s="14"/>
      <c r="F22" s="14"/>
      <c r="G22" s="14"/>
      <c r="H22" s="14"/>
      <c r="I22" s="14"/>
    </row>
    <row r="23" spans="1:9" ht="9" customHeight="1" x14ac:dyDescent="0.25">
      <c r="A23" s="14"/>
      <c r="B23" s="14"/>
      <c r="C23" s="14"/>
      <c r="D23" s="14"/>
      <c r="E23" s="14"/>
      <c r="F23" s="14"/>
      <c r="G23" s="14"/>
      <c r="H23" s="14"/>
      <c r="I23" s="14"/>
    </row>
    <row r="24" spans="1:9" ht="12" customHeight="1" x14ac:dyDescent="0.25">
      <c r="A24" s="14" t="s">
        <v>98</v>
      </c>
      <c r="B24" s="14"/>
      <c r="C24" s="14"/>
      <c r="D24" s="14"/>
      <c r="E24" s="14"/>
      <c r="F24" s="14"/>
      <c r="G24" s="14"/>
      <c r="H24" s="14"/>
      <c r="I24" s="14"/>
    </row>
    <row r="25" spans="1:9" ht="12" customHeight="1" x14ac:dyDescent="0.25">
      <c r="A25" s="14" t="s">
        <v>102</v>
      </c>
      <c r="B25" s="14"/>
      <c r="C25" s="14"/>
      <c r="D25" s="14"/>
      <c r="E25" s="14"/>
      <c r="F25" s="14"/>
      <c r="G25" s="14"/>
      <c r="H25" s="14"/>
      <c r="I25" s="14"/>
    </row>
    <row r="26" spans="1:9" ht="36" customHeight="1" x14ac:dyDescent="0.25">
      <c r="A26" s="129" t="s">
        <v>99</v>
      </c>
      <c r="B26" s="129"/>
      <c r="C26" s="129"/>
      <c r="D26" s="129"/>
      <c r="E26" s="129"/>
      <c r="F26" s="129"/>
      <c r="G26" s="129"/>
      <c r="H26" s="129"/>
      <c r="I26" s="129"/>
    </row>
    <row r="27" spans="1:9" ht="9" customHeight="1" x14ac:dyDescent="0.25">
      <c r="A27" s="11"/>
      <c r="B27" s="11"/>
      <c r="C27" s="11"/>
      <c r="D27" s="11"/>
      <c r="E27" s="11"/>
      <c r="F27" s="11"/>
      <c r="G27" s="11"/>
      <c r="H27" s="11"/>
      <c r="I27" s="11"/>
    </row>
    <row r="28" spans="1:9" s="13" customFormat="1" ht="11.25" x14ac:dyDescent="0.2">
      <c r="A28" s="12" t="s">
        <v>100</v>
      </c>
      <c r="B28" s="14"/>
      <c r="C28" s="14"/>
      <c r="D28" s="14"/>
      <c r="E28" s="14"/>
      <c r="F28" s="14"/>
      <c r="G28" s="14"/>
      <c r="H28" s="14"/>
      <c r="I28" s="14"/>
    </row>
    <row r="29" spans="1:9" s="13" customFormat="1" ht="11.25" x14ac:dyDescent="0.2">
      <c r="A29" s="129" t="s">
        <v>101</v>
      </c>
      <c r="B29" s="129"/>
      <c r="C29" s="129"/>
      <c r="D29" s="129"/>
      <c r="E29" s="129"/>
      <c r="F29" s="129"/>
      <c r="G29" s="129"/>
      <c r="H29" s="129"/>
      <c r="I29" s="129"/>
    </row>
  </sheetData>
  <sheetProtection algorithmName="SHA-512" hashValue="NH+viPSxDayAXzalC/heK2vY0HrXTxCXuf5uTl49LXSHibQEotqJJKk1PJ/bYUu8av/TZLMJpGGgpq/ZZHBGDw==" saltValue="OZ68eMu0HmOaOfUaNWjBbA==" spinCount="100000" sheet="1" objects="1" scenarios="1"/>
  <mergeCells count="3">
    <mergeCell ref="A5:I5"/>
    <mergeCell ref="A26:I26"/>
    <mergeCell ref="A29:I29"/>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1:W47"/>
  <sheetViews>
    <sheetView zoomScale="80" zoomScaleNormal="80" workbookViewId="0">
      <pane xSplit="6" ySplit="14" topLeftCell="G15" activePane="bottomRight" state="frozen"/>
      <selection pane="topRight" activeCell="G1" sqref="G1"/>
      <selection pane="bottomLeft" activeCell="A15" sqref="A15"/>
      <selection pane="bottomRight"/>
    </sheetView>
  </sheetViews>
  <sheetFormatPr defaultRowHeight="15" x14ac:dyDescent="0.25"/>
  <cols>
    <col min="1" max="1" width="2" style="3" customWidth="1"/>
    <col min="2" max="2" width="5" style="3" bestFit="1" customWidth="1"/>
    <col min="3" max="3" width="45.7109375" style="3" customWidth="1"/>
    <col min="4" max="6" width="6.7109375" style="3" customWidth="1"/>
    <col min="7" max="7" width="19.85546875" style="3" customWidth="1"/>
    <col min="8" max="10" width="9.7109375" style="3" customWidth="1"/>
    <col min="11" max="11" width="12.7109375" style="3" customWidth="1"/>
    <col min="12" max="12" width="19.85546875" style="3" customWidth="1"/>
    <col min="13" max="15" width="9.7109375" style="3" customWidth="1"/>
    <col min="16" max="16" width="12.7109375" style="3" customWidth="1"/>
    <col min="17" max="19" width="9.7109375" style="3" customWidth="1"/>
    <col min="20" max="20" width="12.7109375" style="3" customWidth="1"/>
    <col min="21" max="21" width="26.85546875" style="3" customWidth="1"/>
    <col min="22" max="22" width="9.140625" style="3"/>
    <col min="23" max="23" width="0" style="3" hidden="1" customWidth="1"/>
    <col min="24" max="16384" width="9.140625" style="3"/>
  </cols>
  <sheetData>
    <row r="1" spans="2:23" ht="15.75" thickBot="1" x14ac:dyDescent="0.3"/>
    <row r="2" spans="2:23" ht="15" customHeight="1" x14ac:dyDescent="0.25">
      <c r="G2" s="136" t="s">
        <v>88</v>
      </c>
      <c r="H2" s="137"/>
      <c r="I2" s="137"/>
      <c r="J2" s="137"/>
      <c r="K2" s="137"/>
      <c r="L2" s="137"/>
      <c r="M2" s="137"/>
      <c r="N2" s="138"/>
    </row>
    <row r="3" spans="2:23" x14ac:dyDescent="0.25">
      <c r="G3" s="139"/>
      <c r="H3" s="140"/>
      <c r="I3" s="140"/>
      <c r="J3" s="140"/>
      <c r="K3" s="140"/>
      <c r="L3" s="140"/>
      <c r="M3" s="140"/>
      <c r="N3" s="141"/>
    </row>
    <row r="4" spans="2:23" x14ac:dyDescent="0.25">
      <c r="G4" s="139"/>
      <c r="H4" s="140"/>
      <c r="I4" s="140"/>
      <c r="J4" s="140"/>
      <c r="K4" s="140"/>
      <c r="L4" s="140"/>
      <c r="M4" s="140"/>
      <c r="N4" s="141"/>
    </row>
    <row r="5" spans="2:23" x14ac:dyDescent="0.25">
      <c r="G5" s="139"/>
      <c r="H5" s="140"/>
      <c r="I5" s="140"/>
      <c r="J5" s="140"/>
      <c r="K5" s="140"/>
      <c r="L5" s="140"/>
      <c r="M5" s="140"/>
      <c r="N5" s="141"/>
    </row>
    <row r="6" spans="2:23" x14ac:dyDescent="0.25">
      <c r="G6" s="139"/>
      <c r="H6" s="140"/>
      <c r="I6" s="140"/>
      <c r="J6" s="140"/>
      <c r="K6" s="140"/>
      <c r="L6" s="140"/>
      <c r="M6" s="140"/>
      <c r="N6" s="141"/>
    </row>
    <row r="7" spans="2:23" ht="15.75" thickBot="1" x14ac:dyDescent="0.3">
      <c r="G7" s="142"/>
      <c r="H7" s="143"/>
      <c r="I7" s="143"/>
      <c r="J7" s="143"/>
      <c r="K7" s="143"/>
      <c r="L7" s="143"/>
      <c r="M7" s="143"/>
      <c r="N7" s="144"/>
    </row>
    <row r="9" spans="2:23" ht="15.75" thickBot="1" x14ac:dyDescent="0.3"/>
    <row r="10" spans="2:23" ht="15.75" x14ac:dyDescent="0.25">
      <c r="C10" s="71" t="s">
        <v>104</v>
      </c>
      <c r="D10" s="17">
        <f>'1_AdecTerreno'!D10</f>
        <v>1</v>
      </c>
      <c r="E10" s="18" t="str">
        <f>'1_AdecTerreno'!E10</f>
        <v>ha</v>
      </c>
    </row>
    <row r="11" spans="2:23" ht="16.5" thickBot="1" x14ac:dyDescent="0.3">
      <c r="C11" s="72" t="s">
        <v>91</v>
      </c>
      <c r="D11" s="19">
        <f>'7_Produc'!D13:E13</f>
        <v>6.1440000000000001</v>
      </c>
      <c r="E11" s="20" t="s">
        <v>105</v>
      </c>
      <c r="F11" s="63"/>
    </row>
    <row r="12" spans="2:23" ht="15.75" thickBot="1" x14ac:dyDescent="0.3"/>
    <row r="13" spans="2:23" s="30" customFormat="1" ht="15.75" x14ac:dyDescent="0.25">
      <c r="B13" s="145">
        <v>8</v>
      </c>
      <c r="C13" s="157" t="s">
        <v>6</v>
      </c>
      <c r="D13" s="159" t="s">
        <v>68</v>
      </c>
      <c r="E13" s="157" t="s">
        <v>7</v>
      </c>
      <c r="F13" s="157" t="s">
        <v>13</v>
      </c>
      <c r="G13" s="152" t="s">
        <v>15</v>
      </c>
      <c r="H13" s="152"/>
      <c r="I13" s="152"/>
      <c r="J13" s="152"/>
      <c r="K13" s="152"/>
      <c r="L13" s="153" t="s">
        <v>16</v>
      </c>
      <c r="M13" s="154"/>
      <c r="N13" s="154"/>
      <c r="O13" s="154"/>
      <c r="P13" s="155"/>
      <c r="Q13" s="156" t="s">
        <v>17</v>
      </c>
      <c r="R13" s="154"/>
      <c r="S13" s="154"/>
      <c r="T13" s="155"/>
      <c r="U13" s="150" t="s">
        <v>21</v>
      </c>
    </row>
    <row r="14" spans="2:23" s="36" customFormat="1" ht="26.25" thickBot="1" x14ac:dyDescent="0.3">
      <c r="B14" s="146"/>
      <c r="C14" s="158"/>
      <c r="D14" s="160"/>
      <c r="E14" s="158"/>
      <c r="F14" s="158"/>
      <c r="G14" s="31" t="s">
        <v>8</v>
      </c>
      <c r="H14" s="32" t="s">
        <v>9</v>
      </c>
      <c r="I14" s="32" t="s">
        <v>10</v>
      </c>
      <c r="J14" s="32" t="s">
        <v>11</v>
      </c>
      <c r="K14" s="33" t="s">
        <v>12</v>
      </c>
      <c r="L14" s="34" t="s">
        <v>14</v>
      </c>
      <c r="M14" s="32" t="s">
        <v>9</v>
      </c>
      <c r="N14" s="32" t="s">
        <v>10</v>
      </c>
      <c r="O14" s="32" t="s">
        <v>11</v>
      </c>
      <c r="P14" s="35" t="s">
        <v>18</v>
      </c>
      <c r="Q14" s="31" t="s">
        <v>22</v>
      </c>
      <c r="R14" s="32" t="s">
        <v>23</v>
      </c>
      <c r="S14" s="32" t="s">
        <v>24</v>
      </c>
      <c r="T14" s="35" t="s">
        <v>19</v>
      </c>
      <c r="U14" s="151"/>
    </row>
    <row r="15" spans="2:23" ht="60" customHeight="1" x14ac:dyDescent="0.25">
      <c r="B15" s="37">
        <v>8.01</v>
      </c>
      <c r="C15" s="38" t="s">
        <v>200</v>
      </c>
      <c r="D15" s="39">
        <v>3</v>
      </c>
      <c r="E15" s="40">
        <v>2</v>
      </c>
      <c r="F15" s="40">
        <v>2017</v>
      </c>
      <c r="G15" s="22"/>
      <c r="H15" s="41"/>
      <c r="I15" s="22"/>
      <c r="J15" s="41"/>
      <c r="K15" s="41">
        <f>H15*J15</f>
        <v>0</v>
      </c>
      <c r="L15" s="21" t="s">
        <v>201</v>
      </c>
      <c r="M15" s="69">
        <v>2.0108000000000001E-2</v>
      </c>
      <c r="N15" s="22" t="s">
        <v>168</v>
      </c>
      <c r="O15" s="43">
        <v>1</v>
      </c>
      <c r="P15" s="45">
        <f>M15*O15</f>
        <v>2.0108000000000001E-2</v>
      </c>
      <c r="Q15" s="41"/>
      <c r="R15" s="41"/>
      <c r="S15" s="41"/>
      <c r="T15" s="45">
        <f>Q15*R15*S15</f>
        <v>0</v>
      </c>
      <c r="U15" s="46"/>
      <c r="W15" s="47">
        <f>SUM(K15,P15,T15)</f>
        <v>2.0108000000000001E-2</v>
      </c>
    </row>
    <row r="16" spans="2:23" ht="50.25" customHeight="1" x14ac:dyDescent="0.25">
      <c r="B16" s="37">
        <v>8.02</v>
      </c>
      <c r="C16" s="38" t="s">
        <v>202</v>
      </c>
      <c r="D16" s="39">
        <v>3</v>
      </c>
      <c r="E16" s="40">
        <v>2</v>
      </c>
      <c r="F16" s="40">
        <v>2017</v>
      </c>
      <c r="G16" s="22"/>
      <c r="H16" s="41"/>
      <c r="I16" s="22"/>
      <c r="J16" s="41"/>
      <c r="K16" s="41">
        <f t="shared" ref="K16:K44" si="0">H16*J16</f>
        <v>0</v>
      </c>
      <c r="L16" s="21" t="s">
        <v>203</v>
      </c>
      <c r="M16" s="69">
        <v>208.25</v>
      </c>
      <c r="N16" s="22" t="s">
        <v>125</v>
      </c>
      <c r="O16" s="43">
        <f>0.5*1.06</f>
        <v>0.53</v>
      </c>
      <c r="P16" s="44">
        <f t="shared" ref="P16:P44" si="1">M16*O16</f>
        <v>110.3725</v>
      </c>
      <c r="Q16" s="41"/>
      <c r="R16" s="41"/>
      <c r="S16" s="41"/>
      <c r="T16" s="45">
        <f t="shared" ref="T16:T44" si="2">Q16*R16*S16</f>
        <v>0</v>
      </c>
      <c r="U16" s="46"/>
      <c r="W16" s="47">
        <f t="shared" ref="W16:W44" si="3">SUM(K16,P16,T16)</f>
        <v>110.3725</v>
      </c>
    </row>
    <row r="17" spans="2:23" ht="33" customHeight="1" x14ac:dyDescent="0.25">
      <c r="B17" s="37">
        <v>8.0299999999999994</v>
      </c>
      <c r="C17" s="38" t="s">
        <v>202</v>
      </c>
      <c r="D17" s="39">
        <v>3</v>
      </c>
      <c r="E17" s="40">
        <v>2</v>
      </c>
      <c r="F17" s="40">
        <v>2017</v>
      </c>
      <c r="G17" s="22"/>
      <c r="H17" s="41"/>
      <c r="I17" s="22"/>
      <c r="J17" s="41"/>
      <c r="K17" s="41">
        <f t="shared" si="0"/>
        <v>0</v>
      </c>
      <c r="L17" s="21" t="s">
        <v>204</v>
      </c>
      <c r="M17" s="69">
        <v>28.62</v>
      </c>
      <c r="N17" s="22" t="s">
        <v>125</v>
      </c>
      <c r="O17" s="43">
        <f>1.06*0.25</f>
        <v>0.26500000000000001</v>
      </c>
      <c r="P17" s="44">
        <f t="shared" si="1"/>
        <v>7.5843000000000007</v>
      </c>
      <c r="Q17" s="41"/>
      <c r="R17" s="41"/>
      <c r="S17" s="41"/>
      <c r="T17" s="45">
        <f t="shared" si="2"/>
        <v>0</v>
      </c>
      <c r="U17" s="46"/>
      <c r="W17" s="47">
        <f t="shared" si="3"/>
        <v>7.5843000000000007</v>
      </c>
    </row>
    <row r="18" spans="2:23" ht="32.25" customHeight="1" x14ac:dyDescent="0.25">
      <c r="B18" s="37">
        <v>8.0399999999999991</v>
      </c>
      <c r="C18" s="38" t="s">
        <v>202</v>
      </c>
      <c r="D18" s="39">
        <v>3</v>
      </c>
      <c r="E18" s="40">
        <v>2</v>
      </c>
      <c r="F18" s="40">
        <v>2017</v>
      </c>
      <c r="G18" s="22"/>
      <c r="H18" s="41"/>
      <c r="I18" s="22"/>
      <c r="J18" s="41"/>
      <c r="K18" s="41">
        <f t="shared" si="0"/>
        <v>0</v>
      </c>
      <c r="L18" s="21" t="s">
        <v>205</v>
      </c>
      <c r="M18" s="69">
        <v>91.28</v>
      </c>
      <c r="N18" s="22" t="s">
        <v>125</v>
      </c>
      <c r="O18" s="43">
        <f>1.06*0.25</f>
        <v>0.26500000000000001</v>
      </c>
      <c r="P18" s="44">
        <f t="shared" si="1"/>
        <v>24.189200000000003</v>
      </c>
      <c r="Q18" s="41"/>
      <c r="R18" s="41"/>
      <c r="S18" s="41"/>
      <c r="T18" s="45">
        <f t="shared" si="2"/>
        <v>0</v>
      </c>
      <c r="U18" s="46"/>
      <c r="W18" s="47">
        <f t="shared" si="3"/>
        <v>24.189200000000003</v>
      </c>
    </row>
    <row r="19" spans="2:23" ht="33.75" customHeight="1" x14ac:dyDescent="0.25">
      <c r="B19" s="37">
        <v>8.0500000000000007</v>
      </c>
      <c r="C19" s="38" t="s">
        <v>206</v>
      </c>
      <c r="D19" s="39">
        <v>4</v>
      </c>
      <c r="E19" s="40">
        <v>2</v>
      </c>
      <c r="F19" s="40">
        <v>2017</v>
      </c>
      <c r="G19" s="22"/>
      <c r="H19" s="69"/>
      <c r="I19" s="22"/>
      <c r="J19" s="41"/>
      <c r="K19" s="41">
        <f>H19*J19</f>
        <v>0</v>
      </c>
      <c r="L19" s="21" t="s">
        <v>207</v>
      </c>
      <c r="M19" s="41">
        <v>343.36</v>
      </c>
      <c r="N19" s="22" t="s">
        <v>168</v>
      </c>
      <c r="O19" s="42">
        <v>1</v>
      </c>
      <c r="P19" s="68">
        <f>M19*O19</f>
        <v>343.36</v>
      </c>
      <c r="Q19" s="41"/>
      <c r="R19" s="41"/>
      <c r="S19" s="41"/>
      <c r="T19" s="45">
        <f t="shared" si="2"/>
        <v>0</v>
      </c>
      <c r="U19" s="73" t="s">
        <v>208</v>
      </c>
      <c r="W19" s="47">
        <f t="shared" si="3"/>
        <v>343.36</v>
      </c>
    </row>
    <row r="20" spans="2:23" x14ac:dyDescent="0.25">
      <c r="B20" s="37">
        <v>8.06</v>
      </c>
      <c r="C20" s="38" t="s">
        <v>209</v>
      </c>
      <c r="D20" s="39">
        <v>6</v>
      </c>
      <c r="E20" s="40">
        <v>2</v>
      </c>
      <c r="F20" s="40">
        <v>2017</v>
      </c>
      <c r="G20" s="22"/>
      <c r="H20" s="41"/>
      <c r="I20" s="22"/>
      <c r="J20" s="41"/>
      <c r="K20" s="41">
        <f t="shared" si="0"/>
        <v>0</v>
      </c>
      <c r="L20" s="21" t="s">
        <v>210</v>
      </c>
      <c r="M20" s="43">
        <v>1.94</v>
      </c>
      <c r="N20" s="22" t="s">
        <v>214</v>
      </c>
      <c r="O20" s="42">
        <f>162.52*0.38</f>
        <v>61.757600000000004</v>
      </c>
      <c r="P20" s="68">
        <f t="shared" si="1"/>
        <v>119.80974400000001</v>
      </c>
      <c r="Q20" s="41"/>
      <c r="R20" s="41"/>
      <c r="S20" s="41"/>
      <c r="T20" s="45">
        <f t="shared" si="2"/>
        <v>0</v>
      </c>
      <c r="U20" s="46"/>
      <c r="W20" s="47">
        <f t="shared" si="3"/>
        <v>119.80974400000001</v>
      </c>
    </row>
    <row r="21" spans="2:23" x14ac:dyDescent="0.25">
      <c r="B21" s="37">
        <v>8.07</v>
      </c>
      <c r="C21" s="38" t="s">
        <v>209</v>
      </c>
      <c r="D21" s="39">
        <v>6</v>
      </c>
      <c r="E21" s="40">
        <v>2</v>
      </c>
      <c r="F21" s="40">
        <v>2017</v>
      </c>
      <c r="G21" s="22"/>
      <c r="H21" s="41"/>
      <c r="I21" s="22"/>
      <c r="J21" s="41"/>
      <c r="K21" s="41">
        <f t="shared" si="0"/>
        <v>0</v>
      </c>
      <c r="L21" s="21" t="s">
        <v>211</v>
      </c>
      <c r="M21" s="43">
        <v>3.88</v>
      </c>
      <c r="N21" s="22" t="s">
        <v>214</v>
      </c>
      <c r="O21" s="42">
        <f>162.52*0.36</f>
        <v>58.507200000000005</v>
      </c>
      <c r="P21" s="68">
        <f t="shared" si="1"/>
        <v>227.007936</v>
      </c>
      <c r="Q21" s="41"/>
      <c r="R21" s="41"/>
      <c r="S21" s="41"/>
      <c r="T21" s="45">
        <f t="shared" si="2"/>
        <v>0</v>
      </c>
      <c r="U21" s="46"/>
      <c r="W21" s="47">
        <f t="shared" si="3"/>
        <v>227.007936</v>
      </c>
    </row>
    <row r="22" spans="2:23" x14ac:dyDescent="0.25">
      <c r="B22" s="37">
        <v>8.08</v>
      </c>
      <c r="C22" s="38" t="s">
        <v>209</v>
      </c>
      <c r="D22" s="39">
        <v>7</v>
      </c>
      <c r="E22" s="40">
        <v>2</v>
      </c>
      <c r="F22" s="40">
        <v>2017</v>
      </c>
      <c r="G22" s="22"/>
      <c r="H22" s="41"/>
      <c r="I22" s="22"/>
      <c r="J22" s="41"/>
      <c r="K22" s="41">
        <f t="shared" si="0"/>
        <v>0</v>
      </c>
      <c r="L22" s="21" t="s">
        <v>212</v>
      </c>
      <c r="M22" s="43">
        <v>2.4300000000000002</v>
      </c>
      <c r="N22" s="22" t="s">
        <v>214</v>
      </c>
      <c r="O22" s="42">
        <f>162.52*0.16</f>
        <v>26.003200000000003</v>
      </c>
      <c r="P22" s="68">
        <f t="shared" si="1"/>
        <v>63.187776000000014</v>
      </c>
      <c r="Q22" s="41"/>
      <c r="R22" s="41"/>
      <c r="S22" s="41"/>
      <c r="T22" s="45">
        <f t="shared" si="2"/>
        <v>0</v>
      </c>
      <c r="U22" s="46"/>
      <c r="W22" s="47">
        <f t="shared" si="3"/>
        <v>63.187776000000014</v>
      </c>
    </row>
    <row r="23" spans="2:23" x14ac:dyDescent="0.25">
      <c r="B23" s="37">
        <v>8.09</v>
      </c>
      <c r="C23" s="38" t="s">
        <v>209</v>
      </c>
      <c r="D23" s="39">
        <v>7</v>
      </c>
      <c r="E23" s="40">
        <v>2</v>
      </c>
      <c r="F23" s="40">
        <v>2017</v>
      </c>
      <c r="G23" s="22"/>
      <c r="H23" s="41"/>
      <c r="I23" s="22"/>
      <c r="J23" s="41"/>
      <c r="K23" s="41">
        <f t="shared" si="0"/>
        <v>0</v>
      </c>
      <c r="L23" s="21" t="s">
        <v>213</v>
      </c>
      <c r="M23" s="43">
        <v>2.91</v>
      </c>
      <c r="N23" s="22" t="s">
        <v>214</v>
      </c>
      <c r="O23" s="42">
        <f>162.52*0.1</f>
        <v>16.252000000000002</v>
      </c>
      <c r="P23" s="68">
        <f t="shared" si="1"/>
        <v>47.293320000000008</v>
      </c>
      <c r="Q23" s="41"/>
      <c r="R23" s="41"/>
      <c r="S23" s="41"/>
      <c r="T23" s="45">
        <f t="shared" si="2"/>
        <v>0</v>
      </c>
      <c r="U23" s="46"/>
      <c r="W23" s="47">
        <f t="shared" si="3"/>
        <v>47.293320000000008</v>
      </c>
    </row>
    <row r="24" spans="2:23" x14ac:dyDescent="0.25">
      <c r="B24" s="48">
        <v>8.1</v>
      </c>
      <c r="C24" s="38"/>
      <c r="D24" s="39"/>
      <c r="E24" s="40"/>
      <c r="F24" s="40"/>
      <c r="G24" s="22"/>
      <c r="H24" s="41"/>
      <c r="I24" s="22"/>
      <c r="J24" s="41"/>
      <c r="K24" s="41">
        <f t="shared" si="0"/>
        <v>0</v>
      </c>
      <c r="L24" s="21"/>
      <c r="M24" s="41"/>
      <c r="N24" s="22"/>
      <c r="O24" s="42"/>
      <c r="P24" s="68">
        <f t="shared" si="1"/>
        <v>0</v>
      </c>
      <c r="Q24" s="41"/>
      <c r="R24" s="41"/>
      <c r="S24" s="41"/>
      <c r="T24" s="45">
        <f t="shared" si="2"/>
        <v>0</v>
      </c>
      <c r="U24" s="46"/>
      <c r="W24" s="47">
        <f t="shared" si="3"/>
        <v>0</v>
      </c>
    </row>
    <row r="25" spans="2:23" x14ac:dyDescent="0.25">
      <c r="B25" s="37">
        <v>8.11</v>
      </c>
      <c r="C25" s="38"/>
      <c r="D25" s="39"/>
      <c r="E25" s="40"/>
      <c r="F25" s="40"/>
      <c r="G25" s="22"/>
      <c r="H25" s="41"/>
      <c r="I25" s="22"/>
      <c r="J25" s="41"/>
      <c r="K25" s="41">
        <f t="shared" si="0"/>
        <v>0</v>
      </c>
      <c r="L25" s="21"/>
      <c r="M25" s="41"/>
      <c r="N25" s="22"/>
      <c r="O25" s="41"/>
      <c r="P25" s="45">
        <f t="shared" si="1"/>
        <v>0</v>
      </c>
      <c r="Q25" s="41"/>
      <c r="R25" s="41"/>
      <c r="S25" s="41"/>
      <c r="T25" s="45">
        <f t="shared" si="2"/>
        <v>0</v>
      </c>
      <c r="U25" s="46"/>
      <c r="W25" s="47">
        <f t="shared" si="3"/>
        <v>0</v>
      </c>
    </row>
    <row r="26" spans="2:23" x14ac:dyDescent="0.25">
      <c r="B26" s="37">
        <v>8.1199999999999992</v>
      </c>
      <c r="C26" s="38"/>
      <c r="D26" s="39"/>
      <c r="E26" s="40"/>
      <c r="F26" s="40"/>
      <c r="G26" s="22"/>
      <c r="H26" s="41"/>
      <c r="I26" s="22"/>
      <c r="J26" s="41"/>
      <c r="K26" s="41">
        <f t="shared" si="0"/>
        <v>0</v>
      </c>
      <c r="L26" s="21"/>
      <c r="M26" s="41"/>
      <c r="N26" s="22"/>
      <c r="O26" s="41"/>
      <c r="P26" s="45">
        <f t="shared" si="1"/>
        <v>0</v>
      </c>
      <c r="Q26" s="41"/>
      <c r="R26" s="41"/>
      <c r="S26" s="41"/>
      <c r="T26" s="45">
        <f t="shared" si="2"/>
        <v>0</v>
      </c>
      <c r="U26" s="46"/>
      <c r="W26" s="47">
        <f t="shared" si="3"/>
        <v>0</v>
      </c>
    </row>
    <row r="27" spans="2:23" x14ac:dyDescent="0.25">
      <c r="B27" s="37">
        <v>8.1300000000000008</v>
      </c>
      <c r="C27" s="38"/>
      <c r="D27" s="39"/>
      <c r="E27" s="40"/>
      <c r="F27" s="40"/>
      <c r="G27" s="22"/>
      <c r="H27" s="41"/>
      <c r="I27" s="22"/>
      <c r="J27" s="41"/>
      <c r="K27" s="41">
        <f t="shared" si="0"/>
        <v>0</v>
      </c>
      <c r="L27" s="21"/>
      <c r="M27" s="41"/>
      <c r="N27" s="22"/>
      <c r="O27" s="41"/>
      <c r="P27" s="45">
        <f t="shared" si="1"/>
        <v>0</v>
      </c>
      <c r="Q27" s="41"/>
      <c r="R27" s="41"/>
      <c r="S27" s="41"/>
      <c r="T27" s="45">
        <f t="shared" si="2"/>
        <v>0</v>
      </c>
      <c r="U27" s="46"/>
      <c r="W27" s="47"/>
    </row>
    <row r="28" spans="2:23" x14ac:dyDescent="0.25">
      <c r="B28" s="37">
        <v>8.14</v>
      </c>
      <c r="C28" s="38"/>
      <c r="D28" s="39"/>
      <c r="E28" s="40"/>
      <c r="F28" s="40"/>
      <c r="G28" s="22"/>
      <c r="H28" s="41"/>
      <c r="I28" s="22"/>
      <c r="J28" s="41"/>
      <c r="K28" s="41">
        <f t="shared" si="0"/>
        <v>0</v>
      </c>
      <c r="L28" s="21"/>
      <c r="M28" s="41"/>
      <c r="N28" s="22"/>
      <c r="O28" s="41"/>
      <c r="P28" s="45">
        <f t="shared" si="1"/>
        <v>0</v>
      </c>
      <c r="Q28" s="41"/>
      <c r="R28" s="41"/>
      <c r="S28" s="41"/>
      <c r="T28" s="45">
        <f t="shared" si="2"/>
        <v>0</v>
      </c>
      <c r="U28" s="46"/>
      <c r="W28" s="47"/>
    </row>
    <row r="29" spans="2:23" x14ac:dyDescent="0.25">
      <c r="B29" s="37">
        <v>8.15</v>
      </c>
      <c r="C29" s="38"/>
      <c r="D29" s="39"/>
      <c r="E29" s="40"/>
      <c r="F29" s="40"/>
      <c r="G29" s="22"/>
      <c r="H29" s="41"/>
      <c r="I29" s="22"/>
      <c r="J29" s="41"/>
      <c r="K29" s="41">
        <f t="shared" si="0"/>
        <v>0</v>
      </c>
      <c r="L29" s="21"/>
      <c r="M29" s="41"/>
      <c r="N29" s="22"/>
      <c r="O29" s="41"/>
      <c r="P29" s="45">
        <f t="shared" si="1"/>
        <v>0</v>
      </c>
      <c r="Q29" s="41"/>
      <c r="R29" s="41"/>
      <c r="S29" s="41"/>
      <c r="T29" s="45">
        <f t="shared" si="2"/>
        <v>0</v>
      </c>
      <c r="U29" s="46"/>
      <c r="W29" s="47"/>
    </row>
    <row r="30" spans="2:23" x14ac:dyDescent="0.25">
      <c r="B30" s="37">
        <v>8.16</v>
      </c>
      <c r="C30" s="38"/>
      <c r="D30" s="39"/>
      <c r="E30" s="40"/>
      <c r="F30" s="40"/>
      <c r="G30" s="22"/>
      <c r="H30" s="41"/>
      <c r="I30" s="22"/>
      <c r="J30" s="41"/>
      <c r="K30" s="41">
        <f t="shared" si="0"/>
        <v>0</v>
      </c>
      <c r="L30" s="21"/>
      <c r="M30" s="41"/>
      <c r="N30" s="22"/>
      <c r="O30" s="41"/>
      <c r="P30" s="45">
        <f t="shared" si="1"/>
        <v>0</v>
      </c>
      <c r="Q30" s="41"/>
      <c r="R30" s="41"/>
      <c r="S30" s="41"/>
      <c r="T30" s="45">
        <f t="shared" si="2"/>
        <v>0</v>
      </c>
      <c r="U30" s="46"/>
      <c r="W30" s="47"/>
    </row>
    <row r="31" spans="2:23" x14ac:dyDescent="0.25">
      <c r="B31" s="37">
        <v>8.17</v>
      </c>
      <c r="C31" s="38"/>
      <c r="D31" s="39"/>
      <c r="E31" s="40"/>
      <c r="F31" s="40"/>
      <c r="G31" s="22"/>
      <c r="H31" s="41"/>
      <c r="I31" s="22"/>
      <c r="J31" s="41"/>
      <c r="K31" s="41">
        <f t="shared" si="0"/>
        <v>0</v>
      </c>
      <c r="L31" s="21"/>
      <c r="M31" s="41"/>
      <c r="N31" s="22"/>
      <c r="O31" s="41"/>
      <c r="P31" s="45">
        <f t="shared" si="1"/>
        <v>0</v>
      </c>
      <c r="Q31" s="41"/>
      <c r="R31" s="41"/>
      <c r="S31" s="41"/>
      <c r="T31" s="45">
        <f t="shared" si="2"/>
        <v>0</v>
      </c>
      <c r="U31" s="46"/>
      <c r="W31" s="47"/>
    </row>
    <row r="32" spans="2:23" x14ac:dyDescent="0.25">
      <c r="B32" s="37">
        <v>8.18</v>
      </c>
      <c r="C32" s="38"/>
      <c r="D32" s="39"/>
      <c r="E32" s="40"/>
      <c r="F32" s="40"/>
      <c r="G32" s="22"/>
      <c r="H32" s="41"/>
      <c r="I32" s="22"/>
      <c r="J32" s="41"/>
      <c r="K32" s="41">
        <f t="shared" si="0"/>
        <v>0</v>
      </c>
      <c r="L32" s="21"/>
      <c r="M32" s="41"/>
      <c r="N32" s="22"/>
      <c r="O32" s="41"/>
      <c r="P32" s="45">
        <f t="shared" si="1"/>
        <v>0</v>
      </c>
      <c r="Q32" s="41"/>
      <c r="R32" s="41"/>
      <c r="S32" s="41"/>
      <c r="T32" s="45">
        <f t="shared" si="2"/>
        <v>0</v>
      </c>
      <c r="U32" s="46"/>
      <c r="W32" s="47"/>
    </row>
    <row r="33" spans="2:23" x14ac:dyDescent="0.25">
      <c r="B33" s="37">
        <v>8.19</v>
      </c>
      <c r="C33" s="38"/>
      <c r="D33" s="39"/>
      <c r="E33" s="40"/>
      <c r="F33" s="40"/>
      <c r="G33" s="22"/>
      <c r="H33" s="41"/>
      <c r="I33" s="22"/>
      <c r="J33" s="41"/>
      <c r="K33" s="41">
        <f t="shared" si="0"/>
        <v>0</v>
      </c>
      <c r="L33" s="21"/>
      <c r="M33" s="41"/>
      <c r="N33" s="22"/>
      <c r="O33" s="41"/>
      <c r="P33" s="45">
        <f t="shared" si="1"/>
        <v>0</v>
      </c>
      <c r="Q33" s="41"/>
      <c r="R33" s="41"/>
      <c r="S33" s="41"/>
      <c r="T33" s="45">
        <f t="shared" si="2"/>
        <v>0</v>
      </c>
      <c r="U33" s="46"/>
      <c r="W33" s="47"/>
    </row>
    <row r="34" spans="2:23" x14ac:dyDescent="0.25">
      <c r="B34" s="48">
        <v>8.1999999999999993</v>
      </c>
      <c r="C34" s="38"/>
      <c r="D34" s="39"/>
      <c r="E34" s="40"/>
      <c r="F34" s="40"/>
      <c r="G34" s="22"/>
      <c r="H34" s="41"/>
      <c r="I34" s="22"/>
      <c r="J34" s="41"/>
      <c r="K34" s="41">
        <f t="shared" si="0"/>
        <v>0</v>
      </c>
      <c r="L34" s="21"/>
      <c r="M34" s="41"/>
      <c r="N34" s="22"/>
      <c r="O34" s="41"/>
      <c r="P34" s="45">
        <f t="shared" si="1"/>
        <v>0</v>
      </c>
      <c r="Q34" s="41"/>
      <c r="R34" s="41"/>
      <c r="S34" s="41"/>
      <c r="T34" s="45">
        <f t="shared" si="2"/>
        <v>0</v>
      </c>
      <c r="U34" s="46"/>
      <c r="W34" s="47"/>
    </row>
    <row r="35" spans="2:23" x14ac:dyDescent="0.25">
      <c r="B35" s="37">
        <v>8.2100000000000009</v>
      </c>
      <c r="C35" s="38"/>
      <c r="D35" s="39"/>
      <c r="E35" s="40"/>
      <c r="F35" s="40"/>
      <c r="G35" s="22"/>
      <c r="H35" s="41"/>
      <c r="I35" s="22"/>
      <c r="J35" s="41"/>
      <c r="K35" s="41">
        <f t="shared" si="0"/>
        <v>0</v>
      </c>
      <c r="L35" s="21"/>
      <c r="M35" s="41"/>
      <c r="N35" s="22"/>
      <c r="O35" s="41"/>
      <c r="P35" s="45">
        <f t="shared" si="1"/>
        <v>0</v>
      </c>
      <c r="Q35" s="41"/>
      <c r="R35" s="41"/>
      <c r="S35" s="41"/>
      <c r="T35" s="45">
        <f t="shared" si="2"/>
        <v>0</v>
      </c>
      <c r="U35" s="46"/>
      <c r="W35" s="47"/>
    </row>
    <row r="36" spans="2:23" x14ac:dyDescent="0.25">
      <c r="B36" s="37">
        <v>8.2200000000000006</v>
      </c>
      <c r="C36" s="38"/>
      <c r="D36" s="39"/>
      <c r="E36" s="40"/>
      <c r="F36" s="40"/>
      <c r="G36" s="22"/>
      <c r="H36" s="41"/>
      <c r="I36" s="22"/>
      <c r="J36" s="41"/>
      <c r="K36" s="41">
        <f t="shared" si="0"/>
        <v>0</v>
      </c>
      <c r="L36" s="21"/>
      <c r="M36" s="41"/>
      <c r="N36" s="22"/>
      <c r="O36" s="41"/>
      <c r="P36" s="45">
        <f t="shared" si="1"/>
        <v>0</v>
      </c>
      <c r="Q36" s="41"/>
      <c r="R36" s="41"/>
      <c r="S36" s="41"/>
      <c r="T36" s="45">
        <f t="shared" si="2"/>
        <v>0</v>
      </c>
      <c r="U36" s="46"/>
      <c r="W36" s="47"/>
    </row>
    <row r="37" spans="2:23" x14ac:dyDescent="0.25">
      <c r="B37" s="37">
        <v>8.23</v>
      </c>
      <c r="C37" s="38"/>
      <c r="D37" s="39"/>
      <c r="E37" s="40"/>
      <c r="F37" s="40"/>
      <c r="G37" s="22"/>
      <c r="H37" s="41"/>
      <c r="I37" s="22"/>
      <c r="J37" s="41"/>
      <c r="K37" s="41">
        <f t="shared" si="0"/>
        <v>0</v>
      </c>
      <c r="L37" s="21"/>
      <c r="M37" s="41"/>
      <c r="N37" s="22"/>
      <c r="O37" s="41"/>
      <c r="P37" s="45">
        <f t="shared" si="1"/>
        <v>0</v>
      </c>
      <c r="Q37" s="41"/>
      <c r="R37" s="41"/>
      <c r="S37" s="41"/>
      <c r="T37" s="45">
        <f t="shared" si="2"/>
        <v>0</v>
      </c>
      <c r="U37" s="46"/>
      <c r="W37" s="47"/>
    </row>
    <row r="38" spans="2:23" x14ac:dyDescent="0.25">
      <c r="B38" s="37">
        <v>8.2399999999999896</v>
      </c>
      <c r="C38" s="38"/>
      <c r="D38" s="39"/>
      <c r="E38" s="40"/>
      <c r="F38" s="40"/>
      <c r="G38" s="22"/>
      <c r="H38" s="41"/>
      <c r="I38" s="22"/>
      <c r="J38" s="41"/>
      <c r="K38" s="41">
        <f t="shared" si="0"/>
        <v>0</v>
      </c>
      <c r="L38" s="21"/>
      <c r="M38" s="41"/>
      <c r="N38" s="22"/>
      <c r="O38" s="41"/>
      <c r="P38" s="45">
        <f t="shared" si="1"/>
        <v>0</v>
      </c>
      <c r="Q38" s="41"/>
      <c r="R38" s="41"/>
      <c r="S38" s="41"/>
      <c r="T38" s="45">
        <f t="shared" si="2"/>
        <v>0</v>
      </c>
      <c r="U38" s="46"/>
      <c r="W38" s="47"/>
    </row>
    <row r="39" spans="2:23" x14ac:dyDescent="0.25">
      <c r="B39" s="37">
        <v>8.2499999999999893</v>
      </c>
      <c r="C39" s="38"/>
      <c r="D39" s="39"/>
      <c r="E39" s="40"/>
      <c r="F39" s="40"/>
      <c r="G39" s="22"/>
      <c r="H39" s="41"/>
      <c r="I39" s="22"/>
      <c r="J39" s="41"/>
      <c r="K39" s="41">
        <f t="shared" si="0"/>
        <v>0</v>
      </c>
      <c r="L39" s="21"/>
      <c r="M39" s="41"/>
      <c r="N39" s="22"/>
      <c r="O39" s="41"/>
      <c r="P39" s="45">
        <f t="shared" si="1"/>
        <v>0</v>
      </c>
      <c r="Q39" s="41"/>
      <c r="R39" s="41"/>
      <c r="S39" s="41"/>
      <c r="T39" s="45">
        <f t="shared" si="2"/>
        <v>0</v>
      </c>
      <c r="U39" s="46"/>
      <c r="W39" s="47"/>
    </row>
    <row r="40" spans="2:23" x14ac:dyDescent="0.25">
      <c r="B40" s="37">
        <v>8.2599999999999891</v>
      </c>
      <c r="C40" s="38"/>
      <c r="D40" s="39"/>
      <c r="E40" s="40"/>
      <c r="F40" s="40"/>
      <c r="G40" s="22"/>
      <c r="H40" s="41"/>
      <c r="I40" s="22"/>
      <c r="J40" s="41"/>
      <c r="K40" s="41">
        <f t="shared" si="0"/>
        <v>0</v>
      </c>
      <c r="L40" s="21"/>
      <c r="M40" s="41"/>
      <c r="N40" s="22"/>
      <c r="O40" s="41"/>
      <c r="P40" s="45">
        <f t="shared" si="1"/>
        <v>0</v>
      </c>
      <c r="Q40" s="41"/>
      <c r="R40" s="41"/>
      <c r="S40" s="41"/>
      <c r="T40" s="45">
        <f t="shared" si="2"/>
        <v>0</v>
      </c>
      <c r="U40" s="46"/>
      <c r="W40" s="47"/>
    </row>
    <row r="41" spans="2:23" x14ac:dyDescent="0.25">
      <c r="B41" s="37">
        <v>8.2699999999999907</v>
      </c>
      <c r="C41" s="38"/>
      <c r="D41" s="39"/>
      <c r="E41" s="40"/>
      <c r="F41" s="40"/>
      <c r="G41" s="22"/>
      <c r="H41" s="41"/>
      <c r="I41" s="22"/>
      <c r="J41" s="41"/>
      <c r="K41" s="41">
        <f t="shared" si="0"/>
        <v>0</v>
      </c>
      <c r="L41" s="21"/>
      <c r="M41" s="41"/>
      <c r="N41" s="22"/>
      <c r="O41" s="41"/>
      <c r="P41" s="45">
        <f t="shared" si="1"/>
        <v>0</v>
      </c>
      <c r="Q41" s="41"/>
      <c r="R41" s="41"/>
      <c r="S41" s="41"/>
      <c r="T41" s="45">
        <f t="shared" si="2"/>
        <v>0</v>
      </c>
      <c r="U41" s="46"/>
      <c r="W41" s="47"/>
    </row>
    <row r="42" spans="2:23" x14ac:dyDescent="0.25">
      <c r="B42" s="37">
        <v>8.2799999999999905</v>
      </c>
      <c r="C42" s="38"/>
      <c r="D42" s="39"/>
      <c r="E42" s="40"/>
      <c r="F42" s="40"/>
      <c r="G42" s="22"/>
      <c r="H42" s="41"/>
      <c r="I42" s="22"/>
      <c r="J42" s="41"/>
      <c r="K42" s="41">
        <f t="shared" si="0"/>
        <v>0</v>
      </c>
      <c r="L42" s="21"/>
      <c r="M42" s="41"/>
      <c r="N42" s="22"/>
      <c r="O42" s="41"/>
      <c r="P42" s="45">
        <f t="shared" si="1"/>
        <v>0</v>
      </c>
      <c r="Q42" s="41"/>
      <c r="R42" s="41"/>
      <c r="S42" s="41"/>
      <c r="T42" s="45">
        <f t="shared" si="2"/>
        <v>0</v>
      </c>
      <c r="U42" s="46"/>
      <c r="W42" s="47">
        <f t="shared" si="3"/>
        <v>0</v>
      </c>
    </row>
    <row r="43" spans="2:23" x14ac:dyDescent="0.25">
      <c r="B43" s="37">
        <v>8.2899999999999903</v>
      </c>
      <c r="C43" s="38"/>
      <c r="D43" s="39"/>
      <c r="E43" s="40"/>
      <c r="F43" s="40"/>
      <c r="G43" s="22"/>
      <c r="H43" s="41"/>
      <c r="I43" s="22"/>
      <c r="J43" s="41"/>
      <c r="K43" s="41">
        <f t="shared" si="0"/>
        <v>0</v>
      </c>
      <c r="L43" s="21"/>
      <c r="M43" s="41"/>
      <c r="N43" s="22"/>
      <c r="O43" s="41"/>
      <c r="P43" s="45">
        <f t="shared" si="1"/>
        <v>0</v>
      </c>
      <c r="Q43" s="41"/>
      <c r="R43" s="41"/>
      <c r="S43" s="41"/>
      <c r="T43" s="45">
        <f t="shared" si="2"/>
        <v>0</v>
      </c>
      <c r="U43" s="46"/>
      <c r="W43" s="47">
        <f t="shared" si="3"/>
        <v>0</v>
      </c>
    </row>
    <row r="44" spans="2:23" ht="15.75" thickBot="1" x14ac:dyDescent="0.3">
      <c r="B44" s="49">
        <v>8.3000000000000007</v>
      </c>
      <c r="C44" s="50"/>
      <c r="D44" s="51"/>
      <c r="E44" s="52"/>
      <c r="F44" s="52"/>
      <c r="G44" s="24"/>
      <c r="H44" s="53"/>
      <c r="I44" s="24"/>
      <c r="J44" s="53"/>
      <c r="K44" s="53">
        <f t="shared" si="0"/>
        <v>0</v>
      </c>
      <c r="L44" s="23"/>
      <c r="M44" s="53"/>
      <c r="N44" s="24"/>
      <c r="O44" s="53"/>
      <c r="P44" s="62">
        <f t="shared" si="1"/>
        <v>0</v>
      </c>
      <c r="Q44" s="53"/>
      <c r="R44" s="53"/>
      <c r="S44" s="53"/>
      <c r="T44" s="45">
        <f t="shared" si="2"/>
        <v>0</v>
      </c>
      <c r="U44" s="55"/>
      <c r="W44" s="47">
        <f t="shared" si="3"/>
        <v>0</v>
      </c>
    </row>
    <row r="45" spans="2:23" ht="15.75" thickBot="1" x14ac:dyDescent="0.3">
      <c r="C45" s="147" t="s">
        <v>30</v>
      </c>
      <c r="D45" s="148"/>
      <c r="E45" s="148"/>
      <c r="F45" s="149"/>
      <c r="G45" s="56"/>
      <c r="H45" s="57"/>
      <c r="I45" s="57"/>
      <c r="J45" s="57"/>
      <c r="K45" s="58">
        <f>SUM(K15:K44)</f>
        <v>0</v>
      </c>
      <c r="L45" s="56"/>
      <c r="M45" s="57"/>
      <c r="N45" s="57"/>
      <c r="O45" s="57"/>
      <c r="P45" s="58">
        <f>SUM(P15:P44)</f>
        <v>942.824884</v>
      </c>
      <c r="Q45" s="59"/>
      <c r="R45" s="59"/>
      <c r="S45" s="59"/>
      <c r="T45" s="58">
        <f>SUM(T15:T44)</f>
        <v>0</v>
      </c>
    </row>
    <row r="46" spans="2:23" ht="15.75" thickBot="1" x14ac:dyDescent="0.3">
      <c r="C46" s="147" t="s">
        <v>31</v>
      </c>
      <c r="D46" s="148"/>
      <c r="E46" s="148"/>
      <c r="F46" s="149"/>
      <c r="G46" s="60"/>
      <c r="H46" s="61"/>
      <c r="I46" s="61"/>
      <c r="J46" s="61"/>
      <c r="K46" s="62">
        <f>K45/$D$10</f>
        <v>0</v>
      </c>
      <c r="L46" s="60"/>
      <c r="M46" s="61"/>
      <c r="N46" s="61"/>
      <c r="O46" s="61"/>
      <c r="P46" s="62">
        <f>P45/$D$10</f>
        <v>942.824884</v>
      </c>
      <c r="Q46" s="61"/>
      <c r="R46" s="61"/>
      <c r="S46" s="61"/>
      <c r="T46" s="62">
        <f>T45/$D$10</f>
        <v>0</v>
      </c>
    </row>
    <row r="47" spans="2:23" ht="15.75" thickBot="1" x14ac:dyDescent="0.3">
      <c r="C47" s="147" t="s">
        <v>33</v>
      </c>
      <c r="D47" s="148"/>
      <c r="E47" s="148"/>
      <c r="F47" s="149"/>
      <c r="G47" s="56"/>
      <c r="H47" s="57"/>
      <c r="I47" s="57"/>
      <c r="J47" s="57"/>
      <c r="K47" s="62">
        <f>K45/$D$11</f>
        <v>0</v>
      </c>
      <c r="L47" s="56"/>
      <c r="M47" s="57"/>
      <c r="N47" s="57"/>
      <c r="O47" s="57"/>
      <c r="P47" s="62">
        <f>P45/$D$11</f>
        <v>153.45457096354167</v>
      </c>
      <c r="Q47" s="74"/>
      <c r="R47" s="59"/>
      <c r="S47" s="59"/>
      <c r="T47" s="62">
        <f>T45/$D$11</f>
        <v>0</v>
      </c>
    </row>
  </sheetData>
  <sheetProtection algorithmName="SHA-512" hashValue="1qIlwVnfq/m8lPLNCe/aAI7jVtWH8fWA6qSntg9/fV53luKgx4MjFr/3BNUvd1xtC/vATBqlaDMYKVgJd8+eOg==" saltValue="sQkuqrOAIwRv3mRbD/tIJA==" spinCount="100000" sheet="1" objects="1" scenarios="1"/>
  <mergeCells count="13">
    <mergeCell ref="C47:F47"/>
    <mergeCell ref="B13:B14"/>
    <mergeCell ref="C13:C14"/>
    <mergeCell ref="D13:D14"/>
    <mergeCell ref="F13:F14"/>
    <mergeCell ref="E13:E14"/>
    <mergeCell ref="G2:N7"/>
    <mergeCell ref="Q13:T13"/>
    <mergeCell ref="U13:U14"/>
    <mergeCell ref="C45:F45"/>
    <mergeCell ref="C46:F46"/>
    <mergeCell ref="G13:K13"/>
    <mergeCell ref="L13:P13"/>
  </mergeCells>
  <pageMargins left="0.7" right="0.7" top="0.75" bottom="0.75" header="0.3" footer="0.3"/>
  <pageSetup orientation="portrait" r:id="rId1"/>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1:W47"/>
  <sheetViews>
    <sheetView zoomScale="80" zoomScaleNormal="80" workbookViewId="0">
      <pane xSplit="6" ySplit="14" topLeftCell="G15" activePane="bottomRight" state="frozen"/>
      <selection pane="topRight" activeCell="G1" sqref="G1"/>
      <selection pane="bottomLeft" activeCell="A15" sqref="A15"/>
      <selection pane="bottomRight"/>
    </sheetView>
  </sheetViews>
  <sheetFormatPr defaultRowHeight="15" x14ac:dyDescent="0.25"/>
  <cols>
    <col min="1" max="1" width="2" style="3" customWidth="1"/>
    <col min="2" max="2" width="5" style="3" bestFit="1" customWidth="1"/>
    <col min="3" max="3" width="45.7109375" style="3" customWidth="1"/>
    <col min="4" max="6" width="6.7109375" style="3" customWidth="1"/>
    <col min="7" max="7" width="19.85546875" style="3" customWidth="1"/>
    <col min="8" max="8" width="39.85546875" style="3" customWidth="1"/>
    <col min="9" max="9" width="31.7109375" style="3" customWidth="1"/>
    <col min="10" max="10" width="9.7109375" style="3" customWidth="1"/>
    <col min="11" max="11" width="12.7109375" style="3" customWidth="1"/>
    <col min="12" max="12" width="19.85546875" style="3" customWidth="1"/>
    <col min="13" max="15" width="9.7109375" style="3" customWidth="1"/>
    <col min="16" max="16" width="12.7109375" style="3" customWidth="1"/>
    <col min="17" max="19" width="9.7109375" style="3" customWidth="1"/>
    <col min="20" max="20" width="12.7109375" style="3" customWidth="1"/>
    <col min="21" max="21" width="26.85546875" style="3" customWidth="1"/>
    <col min="22" max="22" width="9.140625" style="3"/>
    <col min="23" max="23" width="0" style="3" hidden="1" customWidth="1"/>
    <col min="24" max="16384" width="9.140625" style="3"/>
  </cols>
  <sheetData>
    <row r="1" spans="2:23" ht="15.75" thickBot="1" x14ac:dyDescent="0.3"/>
    <row r="2" spans="2:23" ht="15" customHeight="1" x14ac:dyDescent="0.25">
      <c r="G2" s="183" t="s">
        <v>107</v>
      </c>
      <c r="H2" s="184"/>
      <c r="I2" s="185"/>
      <c r="J2" s="67"/>
      <c r="K2" s="67"/>
      <c r="L2" s="67"/>
      <c r="M2" s="67"/>
      <c r="N2" s="67"/>
    </row>
    <row r="3" spans="2:23" x14ac:dyDescent="0.25">
      <c r="G3" s="186"/>
      <c r="H3" s="187"/>
      <c r="I3" s="188"/>
      <c r="J3" s="67"/>
      <c r="K3" s="67"/>
      <c r="L3" s="67"/>
      <c r="M3" s="67"/>
      <c r="N3" s="67"/>
    </row>
    <row r="4" spans="2:23" x14ac:dyDescent="0.25">
      <c r="G4" s="186"/>
      <c r="H4" s="187"/>
      <c r="I4" s="188"/>
      <c r="J4" s="67"/>
      <c r="K4" s="67"/>
      <c r="L4" s="67"/>
      <c r="M4" s="67"/>
      <c r="N4" s="67"/>
    </row>
    <row r="5" spans="2:23" x14ac:dyDescent="0.25">
      <c r="G5" s="186"/>
      <c r="H5" s="187"/>
      <c r="I5" s="188"/>
      <c r="J5" s="67"/>
      <c r="K5" s="67"/>
      <c r="L5" s="67"/>
      <c r="M5" s="67"/>
      <c r="N5" s="67"/>
    </row>
    <row r="6" spans="2:23" x14ac:dyDescent="0.25">
      <c r="G6" s="186"/>
      <c r="H6" s="187"/>
      <c r="I6" s="188"/>
      <c r="J6" s="67"/>
      <c r="K6" s="67"/>
      <c r="L6" s="67"/>
      <c r="M6" s="67"/>
      <c r="N6" s="67"/>
    </row>
    <row r="7" spans="2:23" ht="15.75" thickBot="1" x14ac:dyDescent="0.3">
      <c r="G7" s="189"/>
      <c r="H7" s="190"/>
      <c r="I7" s="191"/>
      <c r="J7" s="67"/>
      <c r="K7" s="67"/>
      <c r="L7" s="67"/>
      <c r="M7" s="67"/>
      <c r="N7" s="67"/>
    </row>
    <row r="9" spans="2:23" ht="15.75" thickBot="1" x14ac:dyDescent="0.3"/>
    <row r="10" spans="2:23" ht="15.75" x14ac:dyDescent="0.25">
      <c r="C10" s="71" t="s">
        <v>104</v>
      </c>
      <c r="D10" s="17">
        <f>'1_AdecTerreno'!D10</f>
        <v>1</v>
      </c>
      <c r="E10" s="18" t="str">
        <f>'1_AdecTerreno'!E10</f>
        <v>ha</v>
      </c>
    </row>
    <row r="11" spans="2:23" ht="16.5" thickBot="1" x14ac:dyDescent="0.3">
      <c r="C11" s="72" t="s">
        <v>91</v>
      </c>
      <c r="D11" s="19">
        <f>'7_Produc'!D13:E13</f>
        <v>6.1440000000000001</v>
      </c>
      <c r="E11" s="20" t="s">
        <v>105</v>
      </c>
      <c r="F11" s="63"/>
    </row>
    <row r="12" spans="2:23" ht="15.75" thickBot="1" x14ac:dyDescent="0.3"/>
    <row r="13" spans="2:23" s="30" customFormat="1" ht="15.75" x14ac:dyDescent="0.25">
      <c r="B13" s="145">
        <v>9</v>
      </c>
      <c r="C13" s="157" t="s">
        <v>108</v>
      </c>
      <c r="D13" s="159" t="s">
        <v>68</v>
      </c>
      <c r="E13" s="157" t="s">
        <v>7</v>
      </c>
      <c r="F13" s="157" t="s">
        <v>13</v>
      </c>
      <c r="G13" s="179" t="s">
        <v>109</v>
      </c>
      <c r="H13" s="181" t="s">
        <v>110</v>
      </c>
      <c r="I13" s="150" t="s">
        <v>21</v>
      </c>
      <c r="J13" s="75"/>
      <c r="K13" s="75"/>
      <c r="L13" s="75"/>
      <c r="M13" s="75"/>
      <c r="N13" s="75"/>
      <c r="O13" s="75"/>
      <c r="P13" s="75"/>
      <c r="Q13" s="75"/>
      <c r="R13" s="75"/>
      <c r="S13" s="75"/>
      <c r="T13" s="75"/>
      <c r="U13" s="76"/>
    </row>
    <row r="14" spans="2:23" s="36" customFormat="1" ht="13.5" thickBot="1" x14ac:dyDescent="0.3">
      <c r="B14" s="146"/>
      <c r="C14" s="158"/>
      <c r="D14" s="160"/>
      <c r="E14" s="158"/>
      <c r="F14" s="158"/>
      <c r="G14" s="180"/>
      <c r="H14" s="182"/>
      <c r="I14" s="151"/>
      <c r="J14" s="77"/>
      <c r="K14" s="77"/>
      <c r="L14" s="77"/>
      <c r="M14" s="77"/>
      <c r="N14" s="77"/>
      <c r="O14" s="77"/>
      <c r="P14" s="77"/>
      <c r="Q14" s="77"/>
      <c r="R14" s="77"/>
      <c r="S14" s="77"/>
      <c r="T14" s="77"/>
      <c r="U14" s="76"/>
    </row>
    <row r="15" spans="2:23" x14ac:dyDescent="0.25">
      <c r="B15" s="37">
        <v>9.01</v>
      </c>
      <c r="C15" s="38"/>
      <c r="D15" s="39"/>
      <c r="E15" s="40"/>
      <c r="F15" s="40"/>
      <c r="G15" s="22"/>
      <c r="H15" s="78"/>
      <c r="I15" s="79"/>
      <c r="J15" s="80"/>
      <c r="K15" s="80"/>
      <c r="L15" s="81"/>
      <c r="M15" s="80"/>
      <c r="N15" s="81"/>
      <c r="O15" s="80"/>
      <c r="P15" s="80"/>
      <c r="Q15" s="80"/>
      <c r="R15" s="80"/>
      <c r="S15" s="80"/>
      <c r="T15" s="80"/>
      <c r="U15" s="82"/>
      <c r="W15" s="47">
        <f>SUM(K15,P15,T15)</f>
        <v>0</v>
      </c>
    </row>
    <row r="16" spans="2:23" x14ac:dyDescent="0.25">
      <c r="B16" s="37">
        <v>9.02</v>
      </c>
      <c r="C16" s="38"/>
      <c r="D16" s="39"/>
      <c r="E16" s="40"/>
      <c r="F16" s="40"/>
      <c r="G16" s="22"/>
      <c r="H16" s="78"/>
      <c r="I16" s="79"/>
      <c r="J16" s="80"/>
      <c r="K16" s="80"/>
      <c r="L16" s="81"/>
      <c r="M16" s="80"/>
      <c r="N16" s="81"/>
      <c r="O16" s="80"/>
      <c r="P16" s="80"/>
      <c r="Q16" s="80"/>
      <c r="R16" s="80"/>
      <c r="S16" s="80"/>
      <c r="T16" s="80"/>
      <c r="U16" s="82"/>
      <c r="W16" s="47">
        <f t="shared" ref="W16:W44" si="0">SUM(K16,P16,T16)</f>
        <v>0</v>
      </c>
    </row>
    <row r="17" spans="2:23" x14ac:dyDescent="0.25">
      <c r="B17" s="37">
        <v>9.0299999999999994</v>
      </c>
      <c r="C17" s="38"/>
      <c r="D17" s="39"/>
      <c r="E17" s="40"/>
      <c r="F17" s="40"/>
      <c r="G17" s="22"/>
      <c r="H17" s="78"/>
      <c r="I17" s="79"/>
      <c r="J17" s="80"/>
      <c r="K17" s="80"/>
      <c r="L17" s="81"/>
      <c r="M17" s="80"/>
      <c r="N17" s="81"/>
      <c r="O17" s="80"/>
      <c r="P17" s="80"/>
      <c r="Q17" s="80"/>
      <c r="R17" s="80"/>
      <c r="S17" s="80"/>
      <c r="T17" s="80"/>
      <c r="U17" s="82"/>
      <c r="W17" s="47">
        <f t="shared" si="0"/>
        <v>0</v>
      </c>
    </row>
    <row r="18" spans="2:23" x14ac:dyDescent="0.25">
      <c r="B18" s="37">
        <v>9.0399999999999991</v>
      </c>
      <c r="C18" s="38"/>
      <c r="D18" s="39"/>
      <c r="E18" s="40"/>
      <c r="F18" s="40"/>
      <c r="G18" s="22"/>
      <c r="H18" s="78"/>
      <c r="I18" s="79"/>
      <c r="J18" s="80"/>
      <c r="K18" s="80"/>
      <c r="L18" s="81"/>
      <c r="M18" s="80"/>
      <c r="N18" s="81"/>
      <c r="O18" s="80"/>
      <c r="P18" s="80"/>
      <c r="Q18" s="80"/>
      <c r="R18" s="80"/>
      <c r="S18" s="80"/>
      <c r="T18" s="80"/>
      <c r="U18" s="82"/>
      <c r="W18" s="47">
        <f t="shared" si="0"/>
        <v>0</v>
      </c>
    </row>
    <row r="19" spans="2:23" x14ac:dyDescent="0.25">
      <c r="B19" s="37">
        <v>9.0500000000000007</v>
      </c>
      <c r="C19" s="38"/>
      <c r="D19" s="39"/>
      <c r="E19" s="40"/>
      <c r="F19" s="40"/>
      <c r="G19" s="22"/>
      <c r="H19" s="78"/>
      <c r="I19" s="79"/>
      <c r="J19" s="80"/>
      <c r="K19" s="80"/>
      <c r="L19" s="81"/>
      <c r="M19" s="80"/>
      <c r="N19" s="81"/>
      <c r="O19" s="80"/>
      <c r="P19" s="80"/>
      <c r="Q19" s="80"/>
      <c r="R19" s="80"/>
      <c r="S19" s="80"/>
      <c r="T19" s="80"/>
      <c r="U19" s="82"/>
      <c r="W19" s="47">
        <f t="shared" si="0"/>
        <v>0</v>
      </c>
    </row>
    <row r="20" spans="2:23" x14ac:dyDescent="0.25">
      <c r="B20" s="37">
        <v>9.06</v>
      </c>
      <c r="C20" s="38"/>
      <c r="D20" s="39"/>
      <c r="E20" s="40"/>
      <c r="F20" s="40"/>
      <c r="G20" s="22"/>
      <c r="H20" s="78"/>
      <c r="I20" s="79"/>
      <c r="J20" s="80"/>
      <c r="K20" s="80"/>
      <c r="L20" s="81"/>
      <c r="M20" s="80"/>
      <c r="N20" s="81"/>
      <c r="O20" s="80"/>
      <c r="P20" s="80"/>
      <c r="Q20" s="80"/>
      <c r="R20" s="80"/>
      <c r="S20" s="80"/>
      <c r="T20" s="80"/>
      <c r="U20" s="82"/>
      <c r="W20" s="47">
        <f t="shared" si="0"/>
        <v>0</v>
      </c>
    </row>
    <row r="21" spans="2:23" x14ac:dyDescent="0.25">
      <c r="B21" s="37">
        <v>9.07</v>
      </c>
      <c r="C21" s="38"/>
      <c r="D21" s="39"/>
      <c r="E21" s="40"/>
      <c r="F21" s="40"/>
      <c r="G21" s="22"/>
      <c r="H21" s="78"/>
      <c r="I21" s="79"/>
      <c r="J21" s="80"/>
      <c r="K21" s="80"/>
      <c r="L21" s="81"/>
      <c r="M21" s="80"/>
      <c r="N21" s="81"/>
      <c r="O21" s="80"/>
      <c r="P21" s="80"/>
      <c r="Q21" s="80"/>
      <c r="R21" s="80"/>
      <c r="S21" s="80"/>
      <c r="T21" s="80"/>
      <c r="U21" s="82"/>
      <c r="W21" s="47">
        <f t="shared" si="0"/>
        <v>0</v>
      </c>
    </row>
    <row r="22" spans="2:23" x14ac:dyDescent="0.25">
      <c r="B22" s="37">
        <v>9.08</v>
      </c>
      <c r="C22" s="38"/>
      <c r="D22" s="39"/>
      <c r="E22" s="40"/>
      <c r="F22" s="40"/>
      <c r="G22" s="22"/>
      <c r="H22" s="78"/>
      <c r="I22" s="79"/>
      <c r="J22" s="80"/>
      <c r="K22" s="80"/>
      <c r="L22" s="81"/>
      <c r="M22" s="80"/>
      <c r="N22" s="81"/>
      <c r="O22" s="80"/>
      <c r="P22" s="80"/>
      <c r="Q22" s="80"/>
      <c r="R22" s="80"/>
      <c r="S22" s="80"/>
      <c r="T22" s="80"/>
      <c r="U22" s="82"/>
      <c r="W22" s="47">
        <f t="shared" si="0"/>
        <v>0</v>
      </c>
    </row>
    <row r="23" spans="2:23" x14ac:dyDescent="0.25">
      <c r="B23" s="37">
        <v>9.09</v>
      </c>
      <c r="C23" s="38"/>
      <c r="D23" s="39"/>
      <c r="E23" s="40"/>
      <c r="F23" s="40"/>
      <c r="G23" s="22"/>
      <c r="H23" s="78"/>
      <c r="I23" s="79"/>
      <c r="J23" s="80"/>
      <c r="K23" s="80"/>
      <c r="L23" s="81"/>
      <c r="M23" s="80"/>
      <c r="N23" s="81"/>
      <c r="O23" s="80"/>
      <c r="P23" s="80"/>
      <c r="Q23" s="80"/>
      <c r="R23" s="80"/>
      <c r="S23" s="80"/>
      <c r="T23" s="80"/>
      <c r="U23" s="82"/>
      <c r="W23" s="47">
        <f t="shared" si="0"/>
        <v>0</v>
      </c>
    </row>
    <row r="24" spans="2:23" x14ac:dyDescent="0.25">
      <c r="B24" s="48">
        <v>9.1</v>
      </c>
      <c r="C24" s="38"/>
      <c r="D24" s="39"/>
      <c r="E24" s="40"/>
      <c r="F24" s="40"/>
      <c r="G24" s="22"/>
      <c r="H24" s="78"/>
      <c r="I24" s="79"/>
      <c r="J24" s="80"/>
      <c r="K24" s="80"/>
      <c r="L24" s="81"/>
      <c r="M24" s="80"/>
      <c r="N24" s="81"/>
      <c r="O24" s="80"/>
      <c r="P24" s="80"/>
      <c r="Q24" s="80"/>
      <c r="R24" s="80"/>
      <c r="S24" s="80"/>
      <c r="T24" s="80"/>
      <c r="U24" s="82"/>
      <c r="W24" s="47">
        <f t="shared" si="0"/>
        <v>0</v>
      </c>
    </row>
    <row r="25" spans="2:23" x14ac:dyDescent="0.25">
      <c r="B25" s="37">
        <v>9.11</v>
      </c>
      <c r="C25" s="38"/>
      <c r="D25" s="39"/>
      <c r="E25" s="40"/>
      <c r="F25" s="40"/>
      <c r="G25" s="22"/>
      <c r="H25" s="78"/>
      <c r="I25" s="79"/>
      <c r="J25" s="80"/>
      <c r="K25" s="80"/>
      <c r="L25" s="81"/>
      <c r="M25" s="80"/>
      <c r="N25" s="81"/>
      <c r="O25" s="80"/>
      <c r="P25" s="80"/>
      <c r="Q25" s="80"/>
      <c r="R25" s="80"/>
      <c r="S25" s="80"/>
      <c r="T25" s="80"/>
      <c r="U25" s="82"/>
      <c r="W25" s="47">
        <f t="shared" si="0"/>
        <v>0</v>
      </c>
    </row>
    <row r="26" spans="2:23" x14ac:dyDescent="0.25">
      <c r="B26" s="37">
        <v>9.1199999999999992</v>
      </c>
      <c r="C26" s="38"/>
      <c r="D26" s="39"/>
      <c r="E26" s="40"/>
      <c r="F26" s="40"/>
      <c r="G26" s="22"/>
      <c r="H26" s="78"/>
      <c r="I26" s="79"/>
      <c r="J26" s="80"/>
      <c r="K26" s="80"/>
      <c r="L26" s="81"/>
      <c r="M26" s="80"/>
      <c r="N26" s="81"/>
      <c r="O26" s="80"/>
      <c r="P26" s="80"/>
      <c r="Q26" s="80"/>
      <c r="R26" s="80"/>
      <c r="S26" s="80"/>
      <c r="T26" s="80"/>
      <c r="U26" s="82"/>
      <c r="W26" s="47">
        <f t="shared" si="0"/>
        <v>0</v>
      </c>
    </row>
    <row r="27" spans="2:23" x14ac:dyDescent="0.25">
      <c r="B27" s="37">
        <v>9.1300000000000008</v>
      </c>
      <c r="C27" s="38"/>
      <c r="D27" s="39"/>
      <c r="E27" s="40"/>
      <c r="F27" s="40"/>
      <c r="G27" s="22"/>
      <c r="H27" s="78"/>
      <c r="I27" s="79"/>
      <c r="J27" s="80"/>
      <c r="K27" s="80"/>
      <c r="L27" s="81"/>
      <c r="M27" s="80"/>
      <c r="N27" s="81"/>
      <c r="O27" s="80"/>
      <c r="P27" s="80"/>
      <c r="Q27" s="80"/>
      <c r="R27" s="80"/>
      <c r="S27" s="80"/>
      <c r="T27" s="80"/>
      <c r="U27" s="82"/>
      <c r="W27" s="47"/>
    </row>
    <row r="28" spans="2:23" x14ac:dyDescent="0.25">
      <c r="B28" s="37">
        <v>9.14</v>
      </c>
      <c r="C28" s="38"/>
      <c r="D28" s="39"/>
      <c r="E28" s="40"/>
      <c r="F28" s="40"/>
      <c r="G28" s="22"/>
      <c r="H28" s="78"/>
      <c r="I28" s="79"/>
      <c r="J28" s="80"/>
      <c r="K28" s="80"/>
      <c r="L28" s="81"/>
      <c r="M28" s="80"/>
      <c r="N28" s="81"/>
      <c r="O28" s="80"/>
      <c r="P28" s="80"/>
      <c r="Q28" s="80"/>
      <c r="R28" s="80"/>
      <c r="S28" s="80"/>
      <c r="T28" s="80"/>
      <c r="U28" s="82"/>
      <c r="W28" s="47"/>
    </row>
    <row r="29" spans="2:23" x14ac:dyDescent="0.25">
      <c r="B29" s="37">
        <v>9.15</v>
      </c>
      <c r="C29" s="38"/>
      <c r="D29" s="39"/>
      <c r="E29" s="40"/>
      <c r="F29" s="40"/>
      <c r="G29" s="22"/>
      <c r="H29" s="78"/>
      <c r="I29" s="79"/>
      <c r="J29" s="80"/>
      <c r="K29" s="80"/>
      <c r="L29" s="81"/>
      <c r="M29" s="80"/>
      <c r="N29" s="81"/>
      <c r="O29" s="80"/>
      <c r="P29" s="80"/>
      <c r="Q29" s="80"/>
      <c r="R29" s="80"/>
      <c r="S29" s="80"/>
      <c r="T29" s="80"/>
      <c r="U29" s="82"/>
      <c r="W29" s="47"/>
    </row>
    <row r="30" spans="2:23" x14ac:dyDescent="0.25">
      <c r="B30" s="37">
        <v>9.16</v>
      </c>
      <c r="C30" s="38"/>
      <c r="D30" s="39"/>
      <c r="E30" s="40"/>
      <c r="F30" s="40"/>
      <c r="G30" s="22"/>
      <c r="H30" s="78"/>
      <c r="I30" s="79"/>
      <c r="J30" s="80"/>
      <c r="K30" s="80"/>
      <c r="L30" s="81"/>
      <c r="M30" s="80"/>
      <c r="N30" s="81"/>
      <c r="O30" s="80"/>
      <c r="P30" s="80"/>
      <c r="Q30" s="80"/>
      <c r="R30" s="80"/>
      <c r="S30" s="80"/>
      <c r="T30" s="80"/>
      <c r="U30" s="82"/>
      <c r="W30" s="47"/>
    </row>
    <row r="31" spans="2:23" x14ac:dyDescent="0.25">
      <c r="B31" s="37">
        <v>9.17</v>
      </c>
      <c r="C31" s="38"/>
      <c r="D31" s="39"/>
      <c r="E31" s="40"/>
      <c r="F31" s="40"/>
      <c r="G31" s="22"/>
      <c r="H31" s="78"/>
      <c r="I31" s="79"/>
      <c r="J31" s="80"/>
      <c r="K31" s="80"/>
      <c r="L31" s="81"/>
      <c r="M31" s="80"/>
      <c r="N31" s="81"/>
      <c r="O31" s="80"/>
      <c r="P31" s="80"/>
      <c r="Q31" s="80"/>
      <c r="R31" s="80"/>
      <c r="S31" s="80"/>
      <c r="T31" s="80"/>
      <c r="U31" s="82"/>
      <c r="W31" s="47"/>
    </row>
    <row r="32" spans="2:23" x14ac:dyDescent="0.25">
      <c r="B32" s="37">
        <v>9.18</v>
      </c>
      <c r="C32" s="38"/>
      <c r="D32" s="39"/>
      <c r="E32" s="40"/>
      <c r="F32" s="40"/>
      <c r="G32" s="22"/>
      <c r="H32" s="78"/>
      <c r="I32" s="79"/>
      <c r="J32" s="80"/>
      <c r="K32" s="80"/>
      <c r="L32" s="81"/>
      <c r="M32" s="80"/>
      <c r="N32" s="81"/>
      <c r="O32" s="80"/>
      <c r="P32" s="80"/>
      <c r="Q32" s="80"/>
      <c r="R32" s="80"/>
      <c r="S32" s="80"/>
      <c r="T32" s="80"/>
      <c r="U32" s="82"/>
      <c r="W32" s="47"/>
    </row>
    <row r="33" spans="2:23" x14ac:dyDescent="0.25">
      <c r="B33" s="37">
        <v>9.19</v>
      </c>
      <c r="C33" s="38" t="s">
        <v>121</v>
      </c>
      <c r="D33" s="39">
        <v>11</v>
      </c>
      <c r="E33" s="40">
        <v>11</v>
      </c>
      <c r="F33" s="40">
        <v>2016</v>
      </c>
      <c r="G33" s="22">
        <v>1051.6199999999999</v>
      </c>
      <c r="H33" s="78" t="s">
        <v>122</v>
      </c>
      <c r="I33" s="79"/>
      <c r="J33" s="80"/>
      <c r="K33" s="80"/>
      <c r="L33" s="81"/>
      <c r="M33" s="80"/>
      <c r="N33" s="81"/>
      <c r="O33" s="80"/>
      <c r="P33" s="80"/>
      <c r="Q33" s="80"/>
      <c r="R33" s="80"/>
      <c r="S33" s="80"/>
      <c r="T33" s="80"/>
      <c r="U33" s="82"/>
      <c r="W33" s="47"/>
    </row>
    <row r="34" spans="2:23" x14ac:dyDescent="0.25">
      <c r="B34" s="48">
        <v>9.1999999999999993</v>
      </c>
      <c r="C34" s="38" t="s">
        <v>224</v>
      </c>
      <c r="D34" s="39">
        <v>31</v>
      </c>
      <c r="E34" s="40">
        <v>12</v>
      </c>
      <c r="F34" s="40">
        <v>2016</v>
      </c>
      <c r="G34" s="22">
        <v>197.97</v>
      </c>
      <c r="H34" s="78" t="s">
        <v>215</v>
      </c>
      <c r="I34" s="79"/>
      <c r="J34" s="80"/>
      <c r="K34" s="80"/>
      <c r="L34" s="81"/>
      <c r="M34" s="80"/>
      <c r="N34" s="81"/>
      <c r="O34" s="80"/>
      <c r="P34" s="80"/>
      <c r="Q34" s="80"/>
      <c r="R34" s="80"/>
      <c r="S34" s="80"/>
      <c r="T34" s="80"/>
      <c r="U34" s="82"/>
      <c r="W34" s="47"/>
    </row>
    <row r="35" spans="2:23" x14ac:dyDescent="0.25">
      <c r="B35" s="37">
        <v>9.2100000000000009</v>
      </c>
      <c r="C35" s="38" t="s">
        <v>223</v>
      </c>
      <c r="D35" s="39">
        <v>31</v>
      </c>
      <c r="E35" s="40">
        <v>12</v>
      </c>
      <c r="F35" s="40">
        <v>2016</v>
      </c>
      <c r="G35" s="22">
        <v>35.25</v>
      </c>
      <c r="H35" s="78"/>
      <c r="I35" s="79"/>
      <c r="J35" s="80"/>
      <c r="K35" s="80"/>
      <c r="L35" s="81"/>
      <c r="M35" s="80"/>
      <c r="N35" s="81"/>
      <c r="O35" s="80"/>
      <c r="P35" s="80"/>
      <c r="Q35" s="80"/>
      <c r="R35" s="80"/>
      <c r="S35" s="80"/>
      <c r="T35" s="80"/>
      <c r="U35" s="82"/>
      <c r="W35" s="47"/>
    </row>
    <row r="36" spans="2:23" x14ac:dyDescent="0.25">
      <c r="B36" s="37">
        <v>9.2200000000000006</v>
      </c>
      <c r="C36" s="38" t="s">
        <v>222</v>
      </c>
      <c r="D36" s="39">
        <v>31</v>
      </c>
      <c r="E36" s="40">
        <v>12</v>
      </c>
      <c r="F36" s="40">
        <v>2016</v>
      </c>
      <c r="G36" s="22">
        <v>75.89</v>
      </c>
      <c r="H36" s="78"/>
      <c r="I36" s="79"/>
      <c r="J36" s="80"/>
      <c r="K36" s="80"/>
      <c r="L36" s="81"/>
      <c r="M36" s="80"/>
      <c r="N36" s="81"/>
      <c r="O36" s="80"/>
      <c r="P36" s="80"/>
      <c r="Q36" s="80"/>
      <c r="R36" s="80"/>
      <c r="S36" s="80"/>
      <c r="T36" s="80"/>
      <c r="U36" s="82"/>
      <c r="W36" s="47"/>
    </row>
    <row r="37" spans="2:23" ht="30" x14ac:dyDescent="0.25">
      <c r="B37" s="37">
        <v>9.23</v>
      </c>
      <c r="C37" s="38" t="s">
        <v>221</v>
      </c>
      <c r="D37" s="39">
        <v>31</v>
      </c>
      <c r="E37" s="40">
        <v>12</v>
      </c>
      <c r="F37" s="40">
        <v>2016</v>
      </c>
      <c r="G37" s="22">
        <v>256.27999999999997</v>
      </c>
      <c r="H37" s="78" t="s">
        <v>216</v>
      </c>
      <c r="I37" s="79"/>
      <c r="J37" s="80"/>
      <c r="K37" s="80"/>
      <c r="L37" s="81"/>
      <c r="M37" s="80"/>
      <c r="N37" s="81"/>
      <c r="O37" s="80"/>
      <c r="P37" s="80"/>
      <c r="Q37" s="80"/>
      <c r="R37" s="80"/>
      <c r="S37" s="80"/>
      <c r="T37" s="80"/>
      <c r="U37" s="82"/>
      <c r="W37" s="47"/>
    </row>
    <row r="38" spans="2:23" ht="30" x14ac:dyDescent="0.25">
      <c r="B38" s="37">
        <v>9.2399999999999896</v>
      </c>
      <c r="C38" s="38" t="s">
        <v>220</v>
      </c>
      <c r="D38" s="39">
        <v>31</v>
      </c>
      <c r="E38" s="40">
        <v>12</v>
      </c>
      <c r="F38" s="40">
        <v>2016</v>
      </c>
      <c r="G38" s="22">
        <v>255.89</v>
      </c>
      <c r="H38" s="78" t="s">
        <v>217</v>
      </c>
      <c r="I38" s="79"/>
      <c r="J38" s="80"/>
      <c r="K38" s="80"/>
      <c r="L38" s="81"/>
      <c r="M38" s="80"/>
      <c r="N38" s="81"/>
      <c r="O38" s="80"/>
      <c r="P38" s="80"/>
      <c r="Q38" s="80"/>
      <c r="R38" s="80"/>
      <c r="S38" s="80"/>
      <c r="T38" s="80"/>
      <c r="U38" s="82"/>
      <c r="W38" s="47"/>
    </row>
    <row r="39" spans="2:23" ht="30" x14ac:dyDescent="0.25">
      <c r="B39" s="37">
        <v>9.2499999999999893</v>
      </c>
      <c r="C39" s="38" t="s">
        <v>219</v>
      </c>
      <c r="D39" s="39">
        <v>31</v>
      </c>
      <c r="E39" s="40">
        <v>12</v>
      </c>
      <c r="F39" s="40">
        <v>2016</v>
      </c>
      <c r="G39" s="22">
        <v>206.37</v>
      </c>
      <c r="H39" s="78" t="s">
        <v>218</v>
      </c>
      <c r="I39" s="79"/>
      <c r="J39" s="80"/>
      <c r="K39" s="80"/>
      <c r="L39" s="81"/>
      <c r="M39" s="80"/>
      <c r="N39" s="81"/>
      <c r="O39" s="80"/>
      <c r="P39" s="80"/>
      <c r="Q39" s="80"/>
      <c r="R39" s="80"/>
      <c r="S39" s="80"/>
      <c r="T39" s="80"/>
      <c r="U39" s="82"/>
      <c r="W39" s="47"/>
    </row>
    <row r="40" spans="2:23" x14ac:dyDescent="0.25">
      <c r="B40" s="37">
        <v>9.2599999999999891</v>
      </c>
      <c r="C40" s="38"/>
      <c r="D40" s="39"/>
      <c r="E40" s="40"/>
      <c r="F40" s="40"/>
      <c r="G40" s="22"/>
      <c r="H40" s="78"/>
      <c r="I40" s="79"/>
      <c r="J40" s="80"/>
      <c r="K40" s="80"/>
      <c r="L40" s="81"/>
      <c r="M40" s="80"/>
      <c r="N40" s="81"/>
      <c r="O40" s="80"/>
      <c r="P40" s="80"/>
      <c r="Q40" s="80"/>
      <c r="R40" s="80"/>
      <c r="S40" s="80"/>
      <c r="T40" s="80"/>
      <c r="U40" s="82"/>
      <c r="W40" s="47"/>
    </row>
    <row r="41" spans="2:23" x14ac:dyDescent="0.25">
      <c r="B41" s="37">
        <v>9.2699999999999907</v>
      </c>
      <c r="C41" s="38"/>
      <c r="D41" s="39"/>
      <c r="E41" s="40"/>
      <c r="F41" s="40"/>
      <c r="G41" s="22"/>
      <c r="H41" s="78"/>
      <c r="I41" s="79"/>
      <c r="J41" s="80"/>
      <c r="K41" s="80"/>
      <c r="L41" s="81"/>
      <c r="M41" s="80"/>
      <c r="N41" s="81"/>
      <c r="O41" s="80"/>
      <c r="P41" s="80"/>
      <c r="Q41" s="80"/>
      <c r="R41" s="80"/>
      <c r="S41" s="80"/>
      <c r="T41" s="80"/>
      <c r="U41" s="82"/>
      <c r="W41" s="47"/>
    </row>
    <row r="42" spans="2:23" x14ac:dyDescent="0.25">
      <c r="B42" s="37">
        <v>9.2799999999999905</v>
      </c>
      <c r="C42" s="38"/>
      <c r="D42" s="39"/>
      <c r="E42" s="40"/>
      <c r="F42" s="40"/>
      <c r="G42" s="22"/>
      <c r="H42" s="78"/>
      <c r="I42" s="79"/>
      <c r="J42" s="80"/>
      <c r="K42" s="80"/>
      <c r="L42" s="81"/>
      <c r="M42" s="80"/>
      <c r="N42" s="81"/>
      <c r="O42" s="80"/>
      <c r="P42" s="80"/>
      <c r="Q42" s="80"/>
      <c r="R42" s="80"/>
      <c r="S42" s="80"/>
      <c r="T42" s="80"/>
      <c r="U42" s="82"/>
      <c r="W42" s="47">
        <f t="shared" si="0"/>
        <v>0</v>
      </c>
    </row>
    <row r="43" spans="2:23" x14ac:dyDescent="0.25">
      <c r="B43" s="37">
        <v>9.2899999999999903</v>
      </c>
      <c r="C43" s="38"/>
      <c r="D43" s="39"/>
      <c r="E43" s="40"/>
      <c r="F43" s="40"/>
      <c r="G43" s="22"/>
      <c r="H43" s="78"/>
      <c r="I43" s="79"/>
      <c r="J43" s="80"/>
      <c r="K43" s="80"/>
      <c r="L43" s="81"/>
      <c r="M43" s="80"/>
      <c r="N43" s="81"/>
      <c r="O43" s="80"/>
      <c r="P43" s="80"/>
      <c r="Q43" s="80"/>
      <c r="R43" s="80"/>
      <c r="S43" s="80"/>
      <c r="T43" s="80"/>
      <c r="U43" s="82"/>
      <c r="W43" s="47">
        <f t="shared" si="0"/>
        <v>0</v>
      </c>
    </row>
    <row r="44" spans="2:23" ht="15.75" thickBot="1" x14ac:dyDescent="0.3">
      <c r="B44" s="49">
        <v>9.3000000000000007</v>
      </c>
      <c r="C44" s="50"/>
      <c r="D44" s="51"/>
      <c r="E44" s="52"/>
      <c r="F44" s="52"/>
      <c r="G44" s="24"/>
      <c r="H44" s="83"/>
      <c r="I44" s="84"/>
      <c r="J44" s="80"/>
      <c r="K44" s="80"/>
      <c r="L44" s="81"/>
      <c r="M44" s="80"/>
      <c r="N44" s="81"/>
      <c r="O44" s="80"/>
      <c r="P44" s="80"/>
      <c r="Q44" s="80"/>
      <c r="R44" s="80"/>
      <c r="S44" s="80"/>
      <c r="T44" s="80"/>
      <c r="U44" s="82"/>
      <c r="W44" s="47">
        <f t="shared" si="0"/>
        <v>0</v>
      </c>
    </row>
    <row r="45" spans="2:23" ht="15.75" thickBot="1" x14ac:dyDescent="0.3">
      <c r="C45" s="147" t="s">
        <v>111</v>
      </c>
      <c r="D45" s="148"/>
      <c r="E45" s="148"/>
      <c r="F45" s="149"/>
      <c r="G45" s="85">
        <f>SUM(G15:G44)</f>
        <v>2079.27</v>
      </c>
      <c r="H45" s="82"/>
      <c r="I45" s="82"/>
      <c r="J45" s="82"/>
      <c r="K45" s="82"/>
      <c r="L45" s="82"/>
      <c r="M45" s="82"/>
      <c r="N45" s="82"/>
      <c r="O45" s="82"/>
      <c r="P45" s="80"/>
      <c r="Q45" s="86"/>
      <c r="R45" s="86"/>
      <c r="S45" s="86"/>
      <c r="T45" s="80"/>
      <c r="U45" s="82"/>
    </row>
    <row r="46" spans="2:23" ht="15.75" thickBot="1" x14ac:dyDescent="0.3">
      <c r="C46" s="147" t="s">
        <v>112</v>
      </c>
      <c r="D46" s="148"/>
      <c r="E46" s="148"/>
      <c r="F46" s="149"/>
      <c r="G46" s="87">
        <f>G45/$D$10</f>
        <v>2079.27</v>
      </c>
      <c r="H46" s="88"/>
      <c r="I46" s="88"/>
      <c r="J46" s="88"/>
      <c r="L46" s="88"/>
      <c r="M46" s="88"/>
      <c r="N46" s="88"/>
      <c r="O46" s="88"/>
      <c r="P46" s="41"/>
      <c r="Q46" s="88"/>
      <c r="R46" s="88"/>
      <c r="S46" s="88"/>
      <c r="T46" s="41"/>
    </row>
    <row r="47" spans="2:23" ht="15.75" thickBot="1" x14ac:dyDescent="0.3">
      <c r="C47" s="147" t="s">
        <v>113</v>
      </c>
      <c r="D47" s="148"/>
      <c r="E47" s="148"/>
      <c r="F47" s="149"/>
      <c r="G47" s="87">
        <f>G45/$D$11</f>
        <v>338.4228515625</v>
      </c>
      <c r="H47" s="88"/>
      <c r="I47" s="88"/>
      <c r="J47" s="88"/>
      <c r="L47" s="88"/>
      <c r="M47" s="88"/>
      <c r="N47" s="88"/>
      <c r="O47" s="88"/>
      <c r="P47" s="41"/>
      <c r="Q47" s="89"/>
      <c r="R47" s="89"/>
      <c r="S47" s="89"/>
      <c r="T47" s="41"/>
    </row>
  </sheetData>
  <sheetProtection algorithmName="SHA-512" hashValue="WJtWccaSpISygm2Z7EylAjrGkbYh4oFV0FafNFD6hYOGiOCBLy252aA5L84bYlWYgyiIlT9EdmWEhFM4+LRmzw==" saltValue="QHHIQevQ1OS1R4hw5Wekuw==" spinCount="100000" sheet="1" objects="1" scenarios="1"/>
  <mergeCells count="12">
    <mergeCell ref="G2:I7"/>
    <mergeCell ref="I13:I14"/>
    <mergeCell ref="B13:B14"/>
    <mergeCell ref="C13:C14"/>
    <mergeCell ref="D13:D14"/>
    <mergeCell ref="E13:E14"/>
    <mergeCell ref="F13:F14"/>
    <mergeCell ref="C45:F45"/>
    <mergeCell ref="C46:F46"/>
    <mergeCell ref="C47:F47"/>
    <mergeCell ref="G13:G14"/>
    <mergeCell ref="H13:H14"/>
  </mergeCells>
  <pageMargins left="0.7" right="0.7" top="0.75" bottom="0.75" header="0.3" footer="0.3"/>
  <pageSetup orientation="portrait" r:id="rId1"/>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9:L54"/>
  <sheetViews>
    <sheetView zoomScale="80" zoomScaleNormal="80" workbookViewId="0">
      <pane ySplit="12" topLeftCell="A13" activePane="bottomLeft" state="frozen"/>
      <selection pane="bottomLeft"/>
    </sheetView>
  </sheetViews>
  <sheetFormatPr defaultRowHeight="15" x14ac:dyDescent="0.25"/>
  <cols>
    <col min="1" max="1" width="1.7109375" style="3" customWidth="1"/>
    <col min="2" max="2" width="9.140625" style="3"/>
    <col min="3" max="3" width="31.5703125" style="3" bestFit="1" customWidth="1"/>
    <col min="4" max="12" width="13.7109375" style="3" customWidth="1"/>
    <col min="13" max="16384" width="9.140625" style="3"/>
  </cols>
  <sheetData>
    <row r="9" spans="3:6" ht="15.75" thickBot="1" x14ac:dyDescent="0.3"/>
    <row r="10" spans="3:6" ht="15.75" thickBot="1" x14ac:dyDescent="0.3">
      <c r="C10" s="90" t="s">
        <v>34</v>
      </c>
      <c r="D10" s="91">
        <v>1598</v>
      </c>
      <c r="E10" s="3" t="s">
        <v>106</v>
      </c>
    </row>
    <row r="11" spans="3:6" ht="15.75" thickBot="1" x14ac:dyDescent="0.3">
      <c r="C11" s="92" t="s">
        <v>93</v>
      </c>
      <c r="D11" s="93">
        <f>(D10-D17)/D10</f>
        <v>0.33486727836795782</v>
      </c>
      <c r="E11" s="94">
        <f>D10-D17</f>
        <v>535.1179108319966</v>
      </c>
      <c r="F11" s="3" t="s">
        <v>106</v>
      </c>
    </row>
    <row r="13" spans="3:6" ht="15.75" thickBot="1" x14ac:dyDescent="0.3"/>
    <row r="14" spans="3:6" ht="30.75" thickBot="1" x14ac:dyDescent="0.3">
      <c r="C14" s="95" t="s">
        <v>36</v>
      </c>
      <c r="D14" s="96" t="s">
        <v>48</v>
      </c>
      <c r="F14" s="97" t="s">
        <v>115</v>
      </c>
    </row>
    <row r="15" spans="3:6" ht="15.75" thickBot="1" x14ac:dyDescent="0.3">
      <c r="C15" s="46" t="s">
        <v>37</v>
      </c>
      <c r="D15" s="98">
        <f>SUM(SUM('1_AdecTerreno'!K44,'1_AdecTerreno'!P44,'1_AdecTerreno'!T44), SUM('2_Siembra'!K44,'2_Siembra'!P44,'2_Siembra'!T44), SUM('3_Fert'!K44,'3_Fert'!P44,'3_Fert'!T44), SUM('4_Riego'!K44,'4_Riego'!P44,'4_Riego'!T44), SUM('5_ManFito'!K59,'5_ManFito'!P59,'5_ManFito'!T59), SUM('6_Cosecha'!K44,'6_Cosecha'!P44,'6_Cosecha'!T44), SUM('8_PostCos'!K45,'8_PostCos'!P45,'8_PostCos'!T45))+D28</f>
        <v>7313.9892625499997</v>
      </c>
      <c r="F15" s="99">
        <f>(D15/D10)/'7_Produc'!$D$11</f>
        <v>4.57696449471214</v>
      </c>
    </row>
    <row r="16" spans="3:6" x14ac:dyDescent="0.25">
      <c r="C16" s="46" t="s">
        <v>38</v>
      </c>
      <c r="D16" s="98">
        <f>SUM(SUM('1_AdecTerreno'!K45,'1_AdecTerreno'!P45,'1_AdecTerreno'!T45), SUM('2_Siembra'!K45,'2_Siembra'!P45,'2_Siembra'!T45), SUM('3_Fert'!K45,'3_Fert'!P45,'3_Fert'!T45), SUM('4_Riego'!K45,'4_Riego'!P45,'4_Riego'!T45), SUM('5_ManFito'!K60,'5_ManFito'!P60,'5_ManFito'!T60), SUM('6_Cosecha'!K45,'6_Cosecha'!P45,'6_Cosecha'!T45), SUM('8_PostCos'!K46,'8_PostCos'!P46,'8_PostCos'!T46))+'9_CostInd'!G46</f>
        <v>7313.9892625499997</v>
      </c>
    </row>
    <row r="17" spans="3:9" ht="15.75" thickBot="1" x14ac:dyDescent="0.3">
      <c r="C17" s="55" t="s">
        <v>39</v>
      </c>
      <c r="D17" s="100">
        <f>(D15/'7_Produc'!D12:E12)</f>
        <v>1062.8820891680034</v>
      </c>
    </row>
    <row r="19" spans="3:9" ht="15.75" thickBot="1" x14ac:dyDescent="0.3"/>
    <row r="20" spans="3:9" ht="30.75" thickBot="1" x14ac:dyDescent="0.3">
      <c r="C20" s="101" t="s">
        <v>40</v>
      </c>
      <c r="D20" s="96" t="s">
        <v>37</v>
      </c>
      <c r="E20" s="102" t="s">
        <v>38</v>
      </c>
      <c r="F20" s="96" t="s">
        <v>39</v>
      </c>
      <c r="G20" s="103" t="s">
        <v>49</v>
      </c>
    </row>
    <row r="21" spans="3:9" x14ac:dyDescent="0.25">
      <c r="C21" s="104" t="s">
        <v>41</v>
      </c>
      <c r="D21" s="98">
        <f>SUM('1_AdecTerreno'!K44,'1_AdecTerreno'!P44,'1_AdecTerreno'!T44)</f>
        <v>303.76376000000005</v>
      </c>
      <c r="E21" s="105">
        <f>SUM('1_AdecTerreno'!K45,'1_AdecTerreno'!P45,'1_AdecTerreno'!T45)</f>
        <v>303.76376000000005</v>
      </c>
      <c r="F21" s="98">
        <f>D21/'7_Produc'!$D$12</f>
        <v>44.143496558779759</v>
      </c>
      <c r="G21" s="106">
        <f>D21/SUM($D$21:$D$28)</f>
        <v>4.1531884871005918E-2</v>
      </c>
      <c r="I21" s="107"/>
    </row>
    <row r="22" spans="3:9" x14ac:dyDescent="0.25">
      <c r="C22" s="104" t="s">
        <v>42</v>
      </c>
      <c r="D22" s="98">
        <f>SUM('2_Siembra'!K44,'2_Siembra'!P44,'2_Siembra'!T44)</f>
        <v>395.66796374999996</v>
      </c>
      <c r="E22" s="105">
        <f>SUM('2_Siembra'!K45,'2_Siembra'!P45,'2_Siembra'!T45)</f>
        <v>395.66796374999996</v>
      </c>
      <c r="F22" s="98">
        <f>D22/'7_Produc'!$D$12</f>
        <v>57.49918093000138</v>
      </c>
      <c r="G22" s="106">
        <f t="shared" ref="G22:G28" si="0">D22/SUM($D$21:$D$28)</f>
        <v>5.4097422015089415E-2</v>
      </c>
      <c r="I22" s="107"/>
    </row>
    <row r="23" spans="3:9" x14ac:dyDescent="0.25">
      <c r="C23" s="104" t="s">
        <v>43</v>
      </c>
      <c r="D23" s="98">
        <f>SUM('3_Fert'!K44,'3_Fert'!P44,'3_Fert'!T44)</f>
        <v>645.00985000000003</v>
      </c>
      <c r="E23" s="105">
        <f>SUM('3_Fert'!K45,'3_Fert'!P45,'3_Fert'!T45)</f>
        <v>645.00985000000003</v>
      </c>
      <c r="F23" s="98">
        <f>D23/'7_Produc'!$D$12</f>
        <v>93.733992803664421</v>
      </c>
      <c r="G23" s="106">
        <f t="shared" si="0"/>
        <v>8.8188514755232136E-2</v>
      </c>
      <c r="I23" s="107"/>
    </row>
    <row r="24" spans="3:9" x14ac:dyDescent="0.25">
      <c r="C24" s="104" t="s">
        <v>44</v>
      </c>
      <c r="D24" s="98">
        <f>SUM('4_Riego'!K44,'4_Riego'!P44,'4_Riego'!T44)</f>
        <v>1475.7247072</v>
      </c>
      <c r="E24" s="105">
        <f>SUM('4_Riego'!K45,'4_Riego'!P45,'4_Riego'!T45)</f>
        <v>1475.7247072</v>
      </c>
      <c r="F24" s="98">
        <f>D24/'7_Produc'!$D$12</f>
        <v>214.4549716331845</v>
      </c>
      <c r="G24" s="106">
        <f t="shared" si="0"/>
        <v>0.20176741504888307</v>
      </c>
      <c r="I24" s="107"/>
    </row>
    <row r="25" spans="3:9" x14ac:dyDescent="0.25">
      <c r="C25" s="104" t="s">
        <v>45</v>
      </c>
      <c r="D25" s="98">
        <f>SUM('5_ManFito'!K59,'5_ManFito'!P59,'5_ManFito'!T59)</f>
        <v>820.94409760000008</v>
      </c>
      <c r="E25" s="105">
        <f>SUM('5_ManFito'!K60,'5_ManFito'!P60,'5_ManFito'!T60)</f>
        <v>820.94409760000008</v>
      </c>
      <c r="F25" s="98">
        <f>D25/'7_Produc'!$D$12</f>
        <v>119.30107445126487</v>
      </c>
      <c r="G25" s="106">
        <f t="shared" si="0"/>
        <v>0.1122430001098717</v>
      </c>
      <c r="I25" s="107"/>
    </row>
    <row r="26" spans="3:9" x14ac:dyDescent="0.25">
      <c r="C26" s="104" t="s">
        <v>46</v>
      </c>
      <c r="D26" s="98">
        <f>SUM('6_Cosecha'!K44,'6_Cosecha'!P44,'6_Cosecha'!T44)</f>
        <v>650.78399999999999</v>
      </c>
      <c r="E26" s="105">
        <f>SUM('6_Cosecha'!K45,'6_Cosecha'!P45,'6_Cosecha'!T45)</f>
        <v>650.78399999999999</v>
      </c>
      <c r="F26" s="98">
        <f>D26/'7_Produc'!$D$12</f>
        <v>94.573102678571416</v>
      </c>
      <c r="G26" s="106">
        <f t="shared" si="0"/>
        <v>8.8977981323027838E-2</v>
      </c>
      <c r="I26" s="107"/>
    </row>
    <row r="27" spans="3:9" x14ac:dyDescent="0.25">
      <c r="C27" s="104" t="s">
        <v>47</v>
      </c>
      <c r="D27" s="98">
        <f>SUM('8_PostCos'!K45,'8_PostCos'!P45,'8_PostCos'!T45)</f>
        <v>942.824884</v>
      </c>
      <c r="E27" s="105">
        <f>SUM('8_PostCos'!K46,'8_PostCos'!P46,'8_PostCos'!T46)</f>
        <v>942.824884</v>
      </c>
      <c r="F27" s="98">
        <f>D27/'7_Produc'!$D$12</f>
        <v>137.01300978887647</v>
      </c>
      <c r="G27" s="106">
        <f t="shared" si="0"/>
        <v>0.12890706427852849</v>
      </c>
      <c r="I27" s="107"/>
    </row>
    <row r="28" spans="3:9" ht="15.75" thickBot="1" x14ac:dyDescent="0.3">
      <c r="C28" s="60" t="s">
        <v>114</v>
      </c>
      <c r="D28" s="100">
        <f>SUM('9_CostInd'!G45)</f>
        <v>2079.27</v>
      </c>
      <c r="E28" s="108">
        <f>D28/'1_AdecTerreno'!D10</f>
        <v>2079.27</v>
      </c>
      <c r="F28" s="100">
        <f>D28/'7_Produc'!$D$12</f>
        <v>302.16326032366067</v>
      </c>
      <c r="G28" s="109">
        <f t="shared" si="0"/>
        <v>0.28428671759836149</v>
      </c>
    </row>
    <row r="30" spans="3:9" ht="15.75" thickBot="1" x14ac:dyDescent="0.3"/>
    <row r="31" spans="3:9" ht="30" customHeight="1" x14ac:dyDescent="0.25">
      <c r="C31" s="110" t="s">
        <v>50</v>
      </c>
      <c r="D31" s="111" t="s">
        <v>15</v>
      </c>
      <c r="E31" s="112" t="s">
        <v>16</v>
      </c>
      <c r="F31" s="111" t="s">
        <v>51</v>
      </c>
    </row>
    <row r="32" spans="3:9" x14ac:dyDescent="0.25">
      <c r="C32" s="104" t="s">
        <v>41</v>
      </c>
      <c r="D32" s="98">
        <f>'1_AdecTerreno'!K44</f>
        <v>0</v>
      </c>
      <c r="E32" s="105">
        <f>'1_AdecTerreno'!P44</f>
        <v>303.76376000000005</v>
      </c>
      <c r="F32" s="98">
        <f>'1_AdecTerreno'!T44</f>
        <v>0</v>
      </c>
    </row>
    <row r="33" spans="2:12" x14ac:dyDescent="0.25">
      <c r="C33" s="104" t="s">
        <v>42</v>
      </c>
      <c r="D33" s="98">
        <f>'2_Siembra'!K44</f>
        <v>266.80189874999996</v>
      </c>
      <c r="E33" s="105">
        <f>'2_Siembra'!P44</f>
        <v>128.86606499999999</v>
      </c>
      <c r="F33" s="98">
        <f>'2_Siembra'!T44</f>
        <v>0</v>
      </c>
    </row>
    <row r="34" spans="2:12" x14ac:dyDescent="0.25">
      <c r="C34" s="104" t="s">
        <v>43</v>
      </c>
      <c r="D34" s="98">
        <f>'3_Fert'!K44</f>
        <v>623.15200000000004</v>
      </c>
      <c r="E34" s="105">
        <f>'3_Fert'!P44</f>
        <v>21.857849999999999</v>
      </c>
      <c r="F34" s="98">
        <f>'3_Fert'!T44</f>
        <v>0</v>
      </c>
    </row>
    <row r="35" spans="2:12" x14ac:dyDescent="0.25">
      <c r="C35" s="104" t="s">
        <v>44</v>
      </c>
      <c r="D35" s="98">
        <f>'4_Riego'!K44</f>
        <v>218.45</v>
      </c>
      <c r="E35" s="105">
        <f>'4_Riego'!P44</f>
        <v>1102.8447071999999</v>
      </c>
      <c r="F35" s="98">
        <f>'4_Riego'!T44</f>
        <v>154.43</v>
      </c>
    </row>
    <row r="36" spans="2:12" x14ac:dyDescent="0.25">
      <c r="C36" s="104" t="s">
        <v>45</v>
      </c>
      <c r="D36" s="98">
        <f>'5_ManFito'!K59</f>
        <v>652.13337760000013</v>
      </c>
      <c r="E36" s="105">
        <f>'5_ManFito'!P59</f>
        <v>168.81072</v>
      </c>
      <c r="F36" s="98">
        <f>'5_ManFito'!T59</f>
        <v>0</v>
      </c>
    </row>
    <row r="37" spans="2:12" x14ac:dyDescent="0.25">
      <c r="C37" s="104" t="s">
        <v>46</v>
      </c>
      <c r="D37" s="98">
        <f>'6_Cosecha'!K44</f>
        <v>0</v>
      </c>
      <c r="E37" s="105">
        <f>'6_Cosecha'!P44</f>
        <v>650.78399999999999</v>
      </c>
      <c r="F37" s="98">
        <f>'6_Cosecha'!T44</f>
        <v>0</v>
      </c>
    </row>
    <row r="38" spans="2:12" x14ac:dyDescent="0.25">
      <c r="C38" s="104" t="s">
        <v>47</v>
      </c>
      <c r="D38" s="98">
        <f>'8_PostCos'!K45</f>
        <v>0</v>
      </c>
      <c r="E38" s="105">
        <f>'8_PostCos'!P45</f>
        <v>942.824884</v>
      </c>
      <c r="F38" s="98">
        <f>'8_PostCos'!T45</f>
        <v>0</v>
      </c>
    </row>
    <row r="39" spans="2:12" ht="15.75" thickBot="1" x14ac:dyDescent="0.3">
      <c r="C39" s="60" t="s">
        <v>49</v>
      </c>
      <c r="D39" s="113">
        <f>SUM(D32:D38)/SUM($D$32:$F$38)</f>
        <v>0.3363193302351779</v>
      </c>
      <c r="E39" s="114">
        <f>SUM(E32:E38)/SUM($D$32:$F$38)</f>
        <v>0.63417956526341823</v>
      </c>
      <c r="F39" s="113">
        <f>SUM(F32:F38)/SUM($D$32:$F$38)</f>
        <v>2.9501104501403998E-2</v>
      </c>
    </row>
    <row r="41" spans="2:12" ht="15.75" thickBot="1" x14ac:dyDescent="0.3"/>
    <row r="42" spans="2:12" ht="30.75" thickBot="1" x14ac:dyDescent="0.3">
      <c r="C42" s="115" t="s">
        <v>52</v>
      </c>
      <c r="D42" s="96" t="s">
        <v>41</v>
      </c>
      <c r="E42" s="102" t="s">
        <v>42</v>
      </c>
      <c r="F42" s="96" t="s">
        <v>43</v>
      </c>
      <c r="G42" s="102" t="s">
        <v>44</v>
      </c>
      <c r="H42" s="96" t="s">
        <v>45</v>
      </c>
      <c r="I42" s="102" t="s">
        <v>46</v>
      </c>
      <c r="J42" s="96" t="s">
        <v>47</v>
      </c>
      <c r="K42" s="102" t="s">
        <v>64</v>
      </c>
      <c r="L42" s="96" t="s">
        <v>49</v>
      </c>
    </row>
    <row r="43" spans="2:12" x14ac:dyDescent="0.25">
      <c r="B43" s="27">
        <v>1</v>
      </c>
      <c r="C43" s="104" t="s">
        <v>53</v>
      </c>
      <c r="D43" s="116">
        <f>SUMIF('1_AdecTerreno'!$E$14:$E$43,B43,'1_AdecTerreno'!$W$14:$W$43)</f>
        <v>0</v>
      </c>
      <c r="E43" s="117">
        <f>SUMIF('2_Siembra'!$E$14:$E$43,B43,'2_Siembra'!$W$14:$W$43)</f>
        <v>0</v>
      </c>
      <c r="F43" s="116">
        <f>SUMIF('3_Fert'!$E$14:$E$43,B43,'3_Fert'!$W$14:$W$43)</f>
        <v>21.857849999999999</v>
      </c>
      <c r="G43" s="117">
        <f>SUMIF('4_Riego'!$E$14:$E$43,B43,'4_Riego'!$W$14:$W$43)</f>
        <v>0</v>
      </c>
      <c r="H43" s="116">
        <f>SUMIF('5_ManFito'!$E$14:$E$58,B43,'5_ManFito'!$W$14:$W$58)</f>
        <v>269.92</v>
      </c>
      <c r="I43" s="117">
        <f>SUMIF('6_Cosecha'!$E$14:$E$43,B43,'6_Cosecha'!$W$14:$W$43)</f>
        <v>0</v>
      </c>
      <c r="J43" s="116">
        <f>SUMIF('8_PostCos'!$E$14:$E$43,B43,'8_PostCos'!$W$14:$W$43)</f>
        <v>0</v>
      </c>
      <c r="K43" s="91">
        <f>SUM(D43:J43)</f>
        <v>291.77785</v>
      </c>
      <c r="L43" s="118">
        <f>K43/(SUM($K$43:$K$54))</f>
        <v>5.8981151667686076E-2</v>
      </c>
    </row>
    <row r="44" spans="2:12" x14ac:dyDescent="0.25">
      <c r="B44" s="27">
        <v>2</v>
      </c>
      <c r="C44" s="104" t="s">
        <v>54</v>
      </c>
      <c r="D44" s="98">
        <f>SUMIF('1_AdecTerreno'!$E$14:$E$43,B44,'1_AdecTerreno'!$W$14:$W$43)</f>
        <v>0</v>
      </c>
      <c r="E44" s="105">
        <f>SUMIF('2_Siembra'!$E$14:$E$43,B44,'2_Siembra'!$W$14:$W$43)</f>
        <v>0</v>
      </c>
      <c r="F44" s="98">
        <f>SUMIF('3_Fert'!$E$14:$E$43,B44,'3_Fert'!$W$14:$W$43)</f>
        <v>0</v>
      </c>
      <c r="G44" s="105">
        <f>SUMIF('4_Riego'!$E$14:$E$43,B44,'4_Riego'!$W$14:$W$43)</f>
        <v>0</v>
      </c>
      <c r="H44" s="98">
        <f>SUMIF('5_ManFito'!$E$14:$E$58,B44,'5_ManFito'!$W$14:$W$58)</f>
        <v>0</v>
      </c>
      <c r="I44" s="105">
        <f>SUMIF('6_Cosecha'!$E$14:$E$43,B44,'6_Cosecha'!$W$14:$W$43)</f>
        <v>650.78399999999999</v>
      </c>
      <c r="J44" s="98">
        <f>SUMIF('8_PostCos'!$E$14:$E$43,B44,'8_PostCos'!$W$14:$W$43)</f>
        <v>942.824884</v>
      </c>
      <c r="K44" s="119">
        <f t="shared" ref="K44:K54" si="1">SUM(D44:J44)</f>
        <v>1593.608884</v>
      </c>
      <c r="L44" s="118">
        <f t="shared" ref="L44:L54" si="2">K44/(SUM($K$43:$K$54))</f>
        <v>0.32213852863120329</v>
      </c>
    </row>
    <row r="45" spans="2:12" x14ac:dyDescent="0.25">
      <c r="B45" s="27">
        <v>3</v>
      </c>
      <c r="C45" s="104" t="s">
        <v>55</v>
      </c>
      <c r="D45" s="98">
        <f>SUMIF('1_AdecTerreno'!$E$14:$E$43,B45,'1_AdecTerreno'!$W$14:$W$43)</f>
        <v>0</v>
      </c>
      <c r="E45" s="105">
        <f>SUMIF('2_Siembra'!$E$14:$E$43,B45,'2_Siembra'!$W$14:$W$43)</f>
        <v>0</v>
      </c>
      <c r="F45" s="98">
        <f>SUMIF('3_Fert'!$E$14:$E$43,B45,'3_Fert'!$W$14:$W$43)</f>
        <v>0</v>
      </c>
      <c r="G45" s="105">
        <f>SUMIF('4_Riego'!$E$14:$E$43,B45,'4_Riego'!$W$14:$W$43)</f>
        <v>0</v>
      </c>
      <c r="H45" s="98">
        <f>SUMIF('5_ManFito'!$E$14:$E$58,B45,'5_ManFito'!$W$14:$W$58)</f>
        <v>0</v>
      </c>
      <c r="I45" s="105">
        <f>SUMIF('6_Cosecha'!$E$14:$E$43,B45,'6_Cosecha'!$W$14:$W$43)</f>
        <v>0</v>
      </c>
      <c r="J45" s="98">
        <f>SUMIF('8_PostCos'!$E$14:$E$43,B45,'8_PostCos'!$W$14:$W$43)</f>
        <v>0</v>
      </c>
      <c r="K45" s="119">
        <f t="shared" si="1"/>
        <v>0</v>
      </c>
      <c r="L45" s="118">
        <f t="shared" si="2"/>
        <v>0</v>
      </c>
    </row>
    <row r="46" spans="2:12" x14ac:dyDescent="0.25">
      <c r="B46" s="27">
        <v>4</v>
      </c>
      <c r="C46" s="104" t="s">
        <v>56</v>
      </c>
      <c r="D46" s="98">
        <f>SUMIF('1_AdecTerreno'!$E$14:$E$43,B46,'1_AdecTerreno'!$W$14:$W$43)</f>
        <v>0</v>
      </c>
      <c r="E46" s="105">
        <f>SUMIF('2_Siembra'!$E$14:$E$43,B46,'2_Siembra'!$W$14:$W$43)</f>
        <v>0</v>
      </c>
      <c r="F46" s="98">
        <f>SUMIF('3_Fert'!$E$14:$E$43,B46,'3_Fert'!$W$14:$W$43)</f>
        <v>0</v>
      </c>
      <c r="G46" s="105">
        <f>SUMIF('4_Riego'!$E$14:$E$43,B46,'4_Riego'!$W$14:$W$43)</f>
        <v>0</v>
      </c>
      <c r="H46" s="98">
        <f>SUMIF('5_ManFito'!$E$14:$E$58,B46,'5_ManFito'!$W$14:$W$58)</f>
        <v>0</v>
      </c>
      <c r="I46" s="105">
        <f>SUMIF('6_Cosecha'!$E$14:$E$43,B46,'6_Cosecha'!$W$14:$W$43)</f>
        <v>0</v>
      </c>
      <c r="J46" s="98">
        <f>SUMIF('8_PostCos'!$E$14:$E$43,B46,'8_PostCos'!$W$14:$W$43)</f>
        <v>0</v>
      </c>
      <c r="K46" s="119">
        <f t="shared" si="1"/>
        <v>0</v>
      </c>
      <c r="L46" s="118">
        <f t="shared" si="2"/>
        <v>0</v>
      </c>
    </row>
    <row r="47" spans="2:12" x14ac:dyDescent="0.25">
      <c r="B47" s="27">
        <v>5</v>
      </c>
      <c r="C47" s="104" t="s">
        <v>57</v>
      </c>
      <c r="D47" s="98">
        <f>SUMIF('1_AdecTerreno'!$E$14:$E$43,B47,'1_AdecTerreno'!$W$14:$W$43)</f>
        <v>0</v>
      </c>
      <c r="E47" s="105">
        <f>SUMIF('2_Siembra'!$E$14:$E$43,B47,'2_Siembra'!$W$14:$W$43)</f>
        <v>0</v>
      </c>
      <c r="F47" s="98">
        <f>SUMIF('3_Fert'!$E$14:$E$43,B47,'3_Fert'!$W$14:$W$43)</f>
        <v>0</v>
      </c>
      <c r="G47" s="105">
        <f>SUMIF('4_Riego'!$E$14:$E$43,B47,'4_Riego'!$W$14:$W$43)</f>
        <v>0</v>
      </c>
      <c r="H47" s="98">
        <f>SUMIF('5_ManFito'!$E$14:$E$58,B47,'5_ManFito'!$W$14:$W$58)</f>
        <v>0</v>
      </c>
      <c r="I47" s="105">
        <f>SUMIF('6_Cosecha'!$E$14:$E$43,B47,'6_Cosecha'!$W$14:$W$43)</f>
        <v>0</v>
      </c>
      <c r="J47" s="98">
        <f>SUMIF('8_PostCos'!$E$14:$E$43,B47,'8_PostCos'!$W$14:$W$43)</f>
        <v>0</v>
      </c>
      <c r="K47" s="119">
        <f t="shared" si="1"/>
        <v>0</v>
      </c>
      <c r="L47" s="118">
        <f t="shared" si="2"/>
        <v>0</v>
      </c>
    </row>
    <row r="48" spans="2:12" x14ac:dyDescent="0.25">
      <c r="B48" s="27">
        <v>6</v>
      </c>
      <c r="C48" s="104" t="s">
        <v>58</v>
      </c>
      <c r="D48" s="98">
        <f>SUMIF('1_AdecTerreno'!$E$14:$E$43,B48,'1_AdecTerreno'!$W$14:$W$43)</f>
        <v>0</v>
      </c>
      <c r="E48" s="105">
        <f>SUMIF('2_Siembra'!$E$14:$E$43,B48,'2_Siembra'!$W$14:$W$43)</f>
        <v>0</v>
      </c>
      <c r="F48" s="98">
        <f>SUMIF('3_Fert'!$E$14:$E$43,B48,'3_Fert'!$W$14:$W$43)</f>
        <v>0</v>
      </c>
      <c r="G48" s="105">
        <f>SUMIF('4_Riego'!$E$14:$E$43,B48,'4_Riego'!$W$14:$W$43)</f>
        <v>0</v>
      </c>
      <c r="H48" s="98">
        <f>SUMIF('5_ManFito'!$E$14:$E$58,B48,'5_ManFito'!$W$14:$W$58)</f>
        <v>0</v>
      </c>
      <c r="I48" s="105">
        <f>SUMIF('6_Cosecha'!$E$14:$E$43,B48,'6_Cosecha'!$W$14:$W$43)</f>
        <v>0</v>
      </c>
      <c r="J48" s="98">
        <f>SUMIF('8_PostCos'!$E$14:$E$43,B48,'8_PostCos'!$W$14:$W$43)</f>
        <v>0</v>
      </c>
      <c r="K48" s="119">
        <f t="shared" si="1"/>
        <v>0</v>
      </c>
      <c r="L48" s="118">
        <f t="shared" si="2"/>
        <v>0</v>
      </c>
    </row>
    <row r="49" spans="2:12" x14ac:dyDescent="0.25">
      <c r="B49" s="27">
        <v>7</v>
      </c>
      <c r="C49" s="104" t="s">
        <v>59</v>
      </c>
      <c r="D49" s="98">
        <f>SUMIF('1_AdecTerreno'!$E$14:$E$43,B49,'1_AdecTerreno'!$W$14:$W$43)</f>
        <v>0</v>
      </c>
      <c r="E49" s="105">
        <f>SUMIF('2_Siembra'!$E$14:$E$43,B49,'2_Siembra'!$W$14:$W$43)</f>
        <v>0</v>
      </c>
      <c r="F49" s="98">
        <f>SUMIF('3_Fert'!$E$14:$E$43,B49,'3_Fert'!$W$14:$W$43)</f>
        <v>0</v>
      </c>
      <c r="G49" s="105">
        <f>SUMIF('4_Riego'!$E$14:$E$43,B49,'4_Riego'!$W$14:$W$43)</f>
        <v>0</v>
      </c>
      <c r="H49" s="98">
        <f>SUMIF('5_ManFito'!$E$14:$E$58,B49,'5_ManFito'!$W$14:$W$58)</f>
        <v>0</v>
      </c>
      <c r="I49" s="105">
        <f>SUMIF('6_Cosecha'!$E$14:$E$43,B49,'6_Cosecha'!$W$14:$W$43)</f>
        <v>0</v>
      </c>
      <c r="J49" s="98">
        <f>SUMIF('8_PostCos'!$E$14:$E$43,B49,'8_PostCos'!$W$14:$W$43)</f>
        <v>0</v>
      </c>
      <c r="K49" s="119">
        <f t="shared" si="1"/>
        <v>0</v>
      </c>
      <c r="L49" s="118">
        <f t="shared" si="2"/>
        <v>0</v>
      </c>
    </row>
    <row r="50" spans="2:12" x14ac:dyDescent="0.25">
      <c r="B50" s="27">
        <v>8</v>
      </c>
      <c r="C50" s="104" t="s">
        <v>60</v>
      </c>
      <c r="D50" s="98">
        <f>SUMIF('1_AdecTerreno'!$E$14:$E$43,B50,'1_AdecTerreno'!$W$14:$W$43)</f>
        <v>0</v>
      </c>
      <c r="E50" s="105">
        <f>SUMIF('2_Siembra'!$E$14:$E$43,B50,'2_Siembra'!$W$14:$W$43)</f>
        <v>0</v>
      </c>
      <c r="F50" s="98">
        <f>SUMIF('3_Fert'!$E$14:$E$43,B50,'3_Fert'!$W$14:$W$43)</f>
        <v>0</v>
      </c>
      <c r="G50" s="105">
        <f>SUMIF('4_Riego'!$E$14:$E$43,B50,'4_Riego'!$W$14:$W$43)</f>
        <v>0</v>
      </c>
      <c r="H50" s="98">
        <f>SUMIF('5_ManFito'!$E$14:$E$58,B50,'5_ManFito'!$W$14:$W$58)</f>
        <v>0</v>
      </c>
      <c r="I50" s="105">
        <f>SUMIF('6_Cosecha'!$E$14:$E$43,B50,'6_Cosecha'!$W$14:$W$43)</f>
        <v>0</v>
      </c>
      <c r="J50" s="98">
        <f>SUMIF('8_PostCos'!$E$14:$E$43,B50,'8_PostCos'!$W$14:$W$43)</f>
        <v>0</v>
      </c>
      <c r="K50" s="119">
        <f t="shared" si="1"/>
        <v>0</v>
      </c>
      <c r="L50" s="118">
        <f t="shared" si="2"/>
        <v>0</v>
      </c>
    </row>
    <row r="51" spans="2:12" x14ac:dyDescent="0.25">
      <c r="B51" s="27">
        <v>9</v>
      </c>
      <c r="C51" s="104" t="s">
        <v>61</v>
      </c>
      <c r="D51" s="98">
        <f>SUMIF('1_AdecTerreno'!$E$14:$E$43,B51,'1_AdecTerreno'!$W$14:$W$43)</f>
        <v>0</v>
      </c>
      <c r="E51" s="105">
        <f>SUMIF('2_Siembra'!$E$14:$E$43,B51,'2_Siembra'!$W$14:$W$43)</f>
        <v>0</v>
      </c>
      <c r="F51" s="98">
        <f>SUMIF('3_Fert'!$E$14:$E$43,B51,'3_Fert'!$W$14:$W$43)</f>
        <v>0</v>
      </c>
      <c r="G51" s="105">
        <f>SUMIF('4_Riego'!$E$14:$E$43,B51,'4_Riego'!$W$14:$W$43)</f>
        <v>0</v>
      </c>
      <c r="H51" s="98">
        <f>SUMIF('5_ManFito'!$E$14:$E$58,B51,'5_ManFito'!$W$14:$W$58)</f>
        <v>0</v>
      </c>
      <c r="I51" s="105">
        <f>SUMIF('6_Cosecha'!$E$14:$E$43,B51,'6_Cosecha'!$W$14:$W$43)</f>
        <v>0</v>
      </c>
      <c r="J51" s="98">
        <f>SUMIF('8_PostCos'!$E$14:$E$43,B51,'8_PostCos'!$W$14:$W$43)</f>
        <v>0</v>
      </c>
      <c r="K51" s="119">
        <f t="shared" si="1"/>
        <v>0</v>
      </c>
      <c r="L51" s="118">
        <f t="shared" si="2"/>
        <v>0</v>
      </c>
    </row>
    <row r="52" spans="2:12" x14ac:dyDescent="0.25">
      <c r="B52" s="27">
        <v>10</v>
      </c>
      <c r="C52" s="104" t="s">
        <v>62</v>
      </c>
      <c r="D52" s="98">
        <f>SUMIF('1_AdecTerreno'!$E$14:$E$43,B52,'1_AdecTerreno'!$W$14:$W$43)</f>
        <v>0</v>
      </c>
      <c r="E52" s="105">
        <f>SUMIF('2_Siembra'!$E$14:$E$43,B52,'2_Siembra'!$W$14:$W$43)</f>
        <v>0</v>
      </c>
      <c r="F52" s="98">
        <f>SUMIF('3_Fert'!$E$14:$E$43,B52,'3_Fert'!$W$14:$W$43)</f>
        <v>0</v>
      </c>
      <c r="G52" s="105">
        <f>SUMIF('4_Riego'!$E$14:$E$43,B52,'4_Riego'!$W$14:$W$43)</f>
        <v>0</v>
      </c>
      <c r="H52" s="98">
        <f>SUMIF('5_ManFito'!$E$14:$E$58,B52,'5_ManFito'!$W$14:$W$58)</f>
        <v>0</v>
      </c>
      <c r="I52" s="105">
        <f>SUMIF('6_Cosecha'!$E$14:$E$43,B52,'6_Cosecha'!$W$14:$W$43)</f>
        <v>0</v>
      </c>
      <c r="J52" s="98">
        <f>SUMIF('8_PostCos'!$E$14:$E$43,B52,'8_PostCos'!$W$14:$W$43)</f>
        <v>0</v>
      </c>
      <c r="K52" s="119">
        <f t="shared" si="1"/>
        <v>0</v>
      </c>
      <c r="L52" s="118">
        <f t="shared" si="2"/>
        <v>0</v>
      </c>
    </row>
    <row r="53" spans="2:12" x14ac:dyDescent="0.25">
      <c r="B53" s="27">
        <v>11</v>
      </c>
      <c r="C53" s="104" t="s">
        <v>63</v>
      </c>
      <c r="D53" s="98">
        <f>SUMIF('1_AdecTerreno'!$E$14:$E$43,B53,'1_AdecTerreno'!$W$14:$W$43)</f>
        <v>303.76376000000005</v>
      </c>
      <c r="E53" s="105">
        <f>SUMIF('2_Siembra'!$E$14:$E$43,B53,'2_Siembra'!$W$14:$W$43)</f>
        <v>395.6679637499999</v>
      </c>
      <c r="F53" s="98">
        <f>SUMIF('3_Fert'!$E$14:$E$43,B53,'3_Fert'!$W$14:$W$43)</f>
        <v>0</v>
      </c>
      <c r="G53" s="105">
        <f>SUMIF('4_Riego'!$E$14:$E$43,B53,'4_Riego'!$W$14:$W$43)</f>
        <v>1231.3031071999999</v>
      </c>
      <c r="H53" s="98">
        <f>SUMIF('5_ManFito'!$E$14:$E$58,B53,'5_ManFito'!$W$14:$W$58)</f>
        <v>37.723377599999999</v>
      </c>
      <c r="I53" s="105">
        <f>SUMIF('6_Cosecha'!$E$14:$E$43,B53,'6_Cosecha'!$W$14:$W$43)</f>
        <v>0</v>
      </c>
      <c r="J53" s="98">
        <f>SUMIF('8_PostCos'!$E$14:$E$43,B53,'8_PostCos'!$W$14:$W$43)</f>
        <v>0</v>
      </c>
      <c r="K53" s="119">
        <f t="shared" si="1"/>
        <v>1968.4582085499999</v>
      </c>
      <c r="L53" s="118">
        <f t="shared" si="2"/>
        <v>0.39791208328524313</v>
      </c>
    </row>
    <row r="54" spans="2:12" ht="15.75" thickBot="1" x14ac:dyDescent="0.3">
      <c r="B54" s="27">
        <v>12</v>
      </c>
      <c r="C54" s="60" t="s">
        <v>92</v>
      </c>
      <c r="D54" s="100">
        <f>SUMIF('1_AdecTerreno'!$E$14:$E$43,B54,'1_AdecTerreno'!$W$14:$W$43)</f>
        <v>0</v>
      </c>
      <c r="E54" s="108">
        <f>SUMIF('2_Siembra'!$E$14:$E$43,B54,'2_Siembra'!$W$14:$W$43)</f>
        <v>0</v>
      </c>
      <c r="F54" s="100">
        <f>SUMIF('3_Fert'!$E$14:$E$43,B54,'3_Fert'!$W$14:$W$43)</f>
        <v>579.822</v>
      </c>
      <c r="G54" s="108">
        <f>SUMIF('4_Riego'!$E$14:$E$43,B54,'4_Riego'!$W$14:$W$43)</f>
        <v>0</v>
      </c>
      <c r="H54" s="100">
        <f>SUMIF('5_ManFito'!$E$14:$E$58,B54,'5_ManFito'!$W$14:$W$58)</f>
        <v>513.30071999999996</v>
      </c>
      <c r="I54" s="108">
        <f>SUMIF('6_Cosecha'!$E$14:$E$43,B54,'6_Cosecha'!$W$14:$W$43)</f>
        <v>0</v>
      </c>
      <c r="J54" s="100">
        <f>SUMIF('8_PostCos'!$E$14:$E$43,B54,'8_PostCos'!$W$14:$W$43)</f>
        <v>0</v>
      </c>
      <c r="K54" s="120">
        <f t="shared" si="1"/>
        <v>1093.1227199999998</v>
      </c>
      <c r="L54" s="121">
        <f t="shared" si="2"/>
        <v>0.22096823641586752</v>
      </c>
    </row>
  </sheetData>
  <sheetProtection algorithmName="SHA-512" hashValue="2wccIGJuNLzc9cfyPY9m5Z0RfctU+XS1vTOntB1wdYsRB17cw6tjJO5+1TfKl19+TE5O+0+r1BT9WEpvceBCYA==" saltValue="9bc3cBlShr/vvuWH6devOA==" spinCount="100000" sheet="1" objects="1" scenarios="1"/>
  <pageMargins left="0.7" right="0.7" top="0.75" bottom="0.75" header="0.3" footer="0.3"/>
  <pageSetup orientation="portrait" r:id="rId1"/>
  <ignoredErrors>
    <ignoredError sqref="D28" unlockedFormula="1"/>
  </ignoredErrors>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9:L54"/>
  <sheetViews>
    <sheetView zoomScale="80" zoomScaleNormal="80" workbookViewId="0">
      <pane ySplit="12" topLeftCell="A13" activePane="bottomLeft" state="frozen"/>
      <selection pane="bottomLeft"/>
    </sheetView>
  </sheetViews>
  <sheetFormatPr defaultRowHeight="15" x14ac:dyDescent="0.25"/>
  <cols>
    <col min="1" max="1" width="1.7109375" style="3" customWidth="1"/>
    <col min="2" max="2" width="9.140625" style="3"/>
    <col min="3" max="3" width="31.5703125" style="3" bestFit="1" customWidth="1"/>
    <col min="4" max="12" width="13.7109375" style="3" customWidth="1"/>
    <col min="13" max="16384" width="9.140625" style="3"/>
  </cols>
  <sheetData>
    <row r="9" spans="3:4" ht="15.75" thickBot="1" x14ac:dyDescent="0.3"/>
    <row r="10" spans="3:4" x14ac:dyDescent="0.25">
      <c r="C10" s="122" t="s">
        <v>35</v>
      </c>
      <c r="D10" s="123">
        <v>3.4</v>
      </c>
    </row>
    <row r="11" spans="3:4" ht="15.75" thickBot="1" x14ac:dyDescent="0.3">
      <c r="C11" s="124" t="s">
        <v>34</v>
      </c>
      <c r="D11" s="26">
        <f>'10_Costo'!D10/'11_CostoUSD'!D10</f>
        <v>470</v>
      </c>
    </row>
    <row r="13" spans="3:4" ht="15.75" thickBot="1" x14ac:dyDescent="0.3"/>
    <row r="14" spans="3:4" ht="30" x14ac:dyDescent="0.25">
      <c r="C14" s="110" t="s">
        <v>36</v>
      </c>
      <c r="D14" s="125" t="s">
        <v>48</v>
      </c>
    </row>
    <row r="15" spans="3:4" x14ac:dyDescent="0.25">
      <c r="C15" s="104" t="s">
        <v>37</v>
      </c>
      <c r="D15" s="98">
        <f>'10_Costo'!D15/'11_CostoUSD'!$D$10</f>
        <v>2151.1733125147057</v>
      </c>
    </row>
    <row r="16" spans="3:4" x14ac:dyDescent="0.25">
      <c r="C16" s="104" t="s">
        <v>38</v>
      </c>
      <c r="D16" s="98">
        <f>'10_Costo'!D16/'11_CostoUSD'!$D$10</f>
        <v>2151.1733125147057</v>
      </c>
    </row>
    <row r="17" spans="3:7" ht="15.75" thickBot="1" x14ac:dyDescent="0.3">
      <c r="C17" s="60" t="s">
        <v>39</v>
      </c>
      <c r="D17" s="100">
        <f>'10_Costo'!D17/'11_CostoUSD'!$D$10</f>
        <v>312.61237916705983</v>
      </c>
    </row>
    <row r="19" spans="3:7" ht="15.75" thickBot="1" x14ac:dyDescent="0.3"/>
    <row r="20" spans="3:7" ht="30.75" thickBot="1" x14ac:dyDescent="0.3">
      <c r="C20" s="115" t="s">
        <v>40</v>
      </c>
      <c r="D20" s="96" t="s">
        <v>37</v>
      </c>
      <c r="E20" s="102" t="s">
        <v>38</v>
      </c>
      <c r="F20" s="96" t="s">
        <v>39</v>
      </c>
      <c r="G20" s="103" t="s">
        <v>49</v>
      </c>
    </row>
    <row r="21" spans="3:7" x14ac:dyDescent="0.25">
      <c r="C21" s="104" t="s">
        <v>41</v>
      </c>
      <c r="D21" s="98">
        <f>'10_Costo'!D21/'11_CostoUSD'!$D$10</f>
        <v>89.342282352941197</v>
      </c>
      <c r="E21" s="105">
        <f>'10_Costo'!E21/'11_CostoUSD'!$D$10</f>
        <v>89.342282352941197</v>
      </c>
      <c r="F21" s="98">
        <f>'10_Costo'!F21/'11_CostoUSD'!$D$10</f>
        <v>12.983381340817576</v>
      </c>
      <c r="G21" s="106">
        <f>D21/SUM($D$21:$D$28)</f>
        <v>4.1531884871005918E-2</v>
      </c>
    </row>
    <row r="22" spans="3:7" x14ac:dyDescent="0.25">
      <c r="C22" s="104" t="s">
        <v>42</v>
      </c>
      <c r="D22" s="98">
        <f>'10_Costo'!D22/'11_CostoUSD'!$D$10</f>
        <v>116.37293051470587</v>
      </c>
      <c r="E22" s="105">
        <f>'10_Costo'!E22/'11_CostoUSD'!$D$10</f>
        <v>116.37293051470587</v>
      </c>
      <c r="F22" s="98">
        <f>'10_Costo'!F22/'11_CostoUSD'!$D$10</f>
        <v>16.911523802941584</v>
      </c>
      <c r="G22" s="106">
        <f t="shared" ref="G22:G28" si="0">D22/SUM($D$21:$D$28)</f>
        <v>5.4097422015089422E-2</v>
      </c>
    </row>
    <row r="23" spans="3:7" x14ac:dyDescent="0.25">
      <c r="C23" s="104" t="s">
        <v>43</v>
      </c>
      <c r="D23" s="98">
        <f>'10_Costo'!D23/'11_CostoUSD'!$D$10</f>
        <v>189.70877941176471</v>
      </c>
      <c r="E23" s="105">
        <f>'10_Costo'!E23/'11_CostoUSD'!$D$10</f>
        <v>189.70877941176471</v>
      </c>
      <c r="F23" s="98">
        <f>'10_Costo'!F23/'11_CostoUSD'!$D$10</f>
        <v>27.568821412842478</v>
      </c>
      <c r="G23" s="106">
        <f t="shared" si="0"/>
        <v>8.8188514755232136E-2</v>
      </c>
    </row>
    <row r="24" spans="3:7" x14ac:dyDescent="0.25">
      <c r="C24" s="104" t="s">
        <v>44</v>
      </c>
      <c r="D24" s="98">
        <f>'10_Costo'!D24/'11_CostoUSD'!$D$10</f>
        <v>434.0366785882353</v>
      </c>
      <c r="E24" s="105">
        <f>'10_Costo'!E24/'11_CostoUSD'!$D$10</f>
        <v>434.0366785882353</v>
      </c>
      <c r="F24" s="98">
        <f>'10_Costo'!F24/'11_CostoUSD'!$D$10</f>
        <v>63.074991656818973</v>
      </c>
      <c r="G24" s="106">
        <f t="shared" si="0"/>
        <v>0.2017674150488831</v>
      </c>
    </row>
    <row r="25" spans="3:7" x14ac:dyDescent="0.25">
      <c r="C25" s="104" t="s">
        <v>45</v>
      </c>
      <c r="D25" s="98">
        <f>'10_Costo'!D25/'11_CostoUSD'!$D$10</f>
        <v>241.45414635294119</v>
      </c>
      <c r="E25" s="105">
        <f>'10_Costo'!E25/'11_CostoUSD'!$D$10</f>
        <v>241.45414635294119</v>
      </c>
      <c r="F25" s="98">
        <f>'10_Costo'!F25/'11_CostoUSD'!$D$10</f>
        <v>35.088551309195552</v>
      </c>
      <c r="G25" s="106">
        <f t="shared" si="0"/>
        <v>0.1122430001098717</v>
      </c>
    </row>
    <row r="26" spans="3:7" x14ac:dyDescent="0.25">
      <c r="C26" s="104" t="s">
        <v>46</v>
      </c>
      <c r="D26" s="98">
        <f>'10_Costo'!D26/'11_CostoUSD'!$D$10</f>
        <v>191.40705882352941</v>
      </c>
      <c r="E26" s="105">
        <f>'10_Costo'!E26/'11_CostoUSD'!$D$10</f>
        <v>191.40705882352941</v>
      </c>
      <c r="F26" s="98">
        <f>'10_Costo'!F26/'11_CostoUSD'!$D$10</f>
        <v>27.815618434873947</v>
      </c>
      <c r="G26" s="106">
        <f t="shared" si="0"/>
        <v>8.8977981323027838E-2</v>
      </c>
    </row>
    <row r="27" spans="3:7" x14ac:dyDescent="0.25">
      <c r="C27" s="104" t="s">
        <v>47</v>
      </c>
      <c r="D27" s="98">
        <f>'10_Costo'!D27/'11_CostoUSD'!$D$10</f>
        <v>277.30143647058821</v>
      </c>
      <c r="E27" s="105">
        <f>'10_Costo'!E27/'11_CostoUSD'!$D$10</f>
        <v>277.30143647058821</v>
      </c>
      <c r="F27" s="98">
        <f>'10_Costo'!F27/'11_CostoUSD'!$D$10</f>
        <v>40.297944055551902</v>
      </c>
      <c r="G27" s="106">
        <f t="shared" si="0"/>
        <v>0.12890706427852849</v>
      </c>
    </row>
    <row r="28" spans="3:7" ht="15.75" thickBot="1" x14ac:dyDescent="0.3">
      <c r="C28" s="60" t="s">
        <v>114</v>
      </c>
      <c r="D28" s="100">
        <f>'10_Costo'!D28/'11_CostoUSD'!$D$10</f>
        <v>611.54999999999995</v>
      </c>
      <c r="E28" s="108">
        <f>'10_Costo'!E28/'11_CostoUSD'!$D$10</f>
        <v>611.54999999999995</v>
      </c>
      <c r="F28" s="100">
        <f>'10_Costo'!F28/'11_CostoUSD'!$D$10</f>
        <v>88.871547154017847</v>
      </c>
      <c r="G28" s="109">
        <f t="shared" si="0"/>
        <v>0.28428671759836149</v>
      </c>
    </row>
    <row r="30" spans="3:7" ht="15.75" thickBot="1" x14ac:dyDescent="0.3"/>
    <row r="31" spans="3:7" ht="30" customHeight="1" thickBot="1" x14ac:dyDescent="0.3">
      <c r="C31" s="115" t="s">
        <v>50</v>
      </c>
      <c r="D31" s="95" t="s">
        <v>15</v>
      </c>
      <c r="E31" s="126" t="s">
        <v>16</v>
      </c>
      <c r="F31" s="95" t="s">
        <v>51</v>
      </c>
    </row>
    <row r="32" spans="3:7" x14ac:dyDescent="0.25">
      <c r="C32" s="104" t="s">
        <v>41</v>
      </c>
      <c r="D32" s="98">
        <f>'10_Costo'!D32/'11_CostoUSD'!$D$10</f>
        <v>0</v>
      </c>
      <c r="E32" s="105">
        <f>'10_Costo'!E32/'11_CostoUSD'!$D$10</f>
        <v>89.342282352941197</v>
      </c>
      <c r="F32" s="98">
        <f>'10_Costo'!F32/'11_CostoUSD'!$D$10</f>
        <v>0</v>
      </c>
    </row>
    <row r="33" spans="2:12" x14ac:dyDescent="0.25">
      <c r="C33" s="104" t="s">
        <v>42</v>
      </c>
      <c r="D33" s="98">
        <f>'10_Costo'!D33/'11_CostoUSD'!$D$10</f>
        <v>78.471146691176457</v>
      </c>
      <c r="E33" s="105">
        <f>'10_Costo'!E33/'11_CostoUSD'!$D$10</f>
        <v>37.901783823529414</v>
      </c>
      <c r="F33" s="98">
        <f>'10_Costo'!F33/'11_CostoUSD'!$D$10</f>
        <v>0</v>
      </c>
    </row>
    <row r="34" spans="2:12" x14ac:dyDescent="0.25">
      <c r="C34" s="104" t="s">
        <v>43</v>
      </c>
      <c r="D34" s="98">
        <f>'10_Costo'!D34/'11_CostoUSD'!$D$10</f>
        <v>183.28000000000003</v>
      </c>
      <c r="E34" s="105">
        <f>'10_Costo'!E34/'11_CostoUSD'!$D$10</f>
        <v>6.4287794117647055</v>
      </c>
      <c r="F34" s="98">
        <f>'10_Costo'!F34/'11_CostoUSD'!$D$10</f>
        <v>0</v>
      </c>
    </row>
    <row r="35" spans="2:12" x14ac:dyDescent="0.25">
      <c r="C35" s="104" t="s">
        <v>44</v>
      </c>
      <c r="D35" s="98">
        <f>'10_Costo'!D35/'11_CostoUSD'!$D$10</f>
        <v>64.25</v>
      </c>
      <c r="E35" s="105">
        <f>'10_Costo'!E35/'11_CostoUSD'!$D$10</f>
        <v>324.36609035294117</v>
      </c>
      <c r="F35" s="98">
        <f>'10_Costo'!F35/'11_CostoUSD'!$D$10</f>
        <v>45.420588235294119</v>
      </c>
    </row>
    <row r="36" spans="2:12" x14ac:dyDescent="0.25">
      <c r="C36" s="104" t="s">
        <v>45</v>
      </c>
      <c r="D36" s="98">
        <f>'10_Costo'!D36/'11_CostoUSD'!$D$10</f>
        <v>191.80393458823534</v>
      </c>
      <c r="E36" s="105">
        <f>'10_Costo'!E36/'11_CostoUSD'!$D$10</f>
        <v>49.650211764705887</v>
      </c>
      <c r="F36" s="98">
        <f>'10_Costo'!F36/'11_CostoUSD'!$D$10</f>
        <v>0</v>
      </c>
    </row>
    <row r="37" spans="2:12" x14ac:dyDescent="0.25">
      <c r="C37" s="104" t="s">
        <v>46</v>
      </c>
      <c r="D37" s="98">
        <f>'10_Costo'!D37/'11_CostoUSD'!$D$10</f>
        <v>0</v>
      </c>
      <c r="E37" s="105">
        <f>'10_Costo'!E37/'11_CostoUSD'!$D$10</f>
        <v>191.40705882352941</v>
      </c>
      <c r="F37" s="98">
        <f>'10_Costo'!F37/'11_CostoUSD'!$D$10</f>
        <v>0</v>
      </c>
    </row>
    <row r="38" spans="2:12" x14ac:dyDescent="0.25">
      <c r="C38" s="104" t="s">
        <v>47</v>
      </c>
      <c r="D38" s="98">
        <f>'10_Costo'!D38/'11_CostoUSD'!$D$10</f>
        <v>0</v>
      </c>
      <c r="E38" s="105">
        <f>'10_Costo'!E38/'11_CostoUSD'!$D$10</f>
        <v>277.30143647058821</v>
      </c>
      <c r="F38" s="98">
        <f>'10_Costo'!F38/'11_CostoUSD'!$D$10</f>
        <v>0</v>
      </c>
    </row>
    <row r="39" spans="2:12" ht="15.75" thickBot="1" x14ac:dyDescent="0.3">
      <c r="C39" s="60" t="s">
        <v>49</v>
      </c>
      <c r="D39" s="121">
        <f>SUM(D32:D38)/SUM($D$32:$F$38)</f>
        <v>0.33631933023517779</v>
      </c>
      <c r="E39" s="127">
        <f>SUM(E32:E38)/SUM($D$32:$F$38)</f>
        <v>0.63417956526341812</v>
      </c>
      <c r="F39" s="121">
        <f>SUM(F32:F38)/SUM($D$32:$F$38)</f>
        <v>2.9501104501403991E-2</v>
      </c>
    </row>
    <row r="41" spans="2:12" ht="15.75" thickBot="1" x14ac:dyDescent="0.3"/>
    <row r="42" spans="2:12" ht="30.75" thickBot="1" x14ac:dyDescent="0.3">
      <c r="C42" s="115" t="s">
        <v>52</v>
      </c>
      <c r="D42" s="96" t="s">
        <v>41</v>
      </c>
      <c r="E42" s="102" t="s">
        <v>42</v>
      </c>
      <c r="F42" s="96" t="s">
        <v>43</v>
      </c>
      <c r="G42" s="102" t="s">
        <v>44</v>
      </c>
      <c r="H42" s="96" t="s">
        <v>45</v>
      </c>
      <c r="I42" s="102" t="s">
        <v>46</v>
      </c>
      <c r="J42" s="96" t="s">
        <v>47</v>
      </c>
      <c r="K42" s="102" t="s">
        <v>64</v>
      </c>
      <c r="L42" s="96" t="s">
        <v>49</v>
      </c>
    </row>
    <row r="43" spans="2:12" x14ac:dyDescent="0.25">
      <c r="B43" s="27">
        <v>1</v>
      </c>
      <c r="C43" s="104" t="s">
        <v>53</v>
      </c>
      <c r="D43" s="98">
        <f>'10_Costo'!D43/'11_CostoUSD'!$D$10</f>
        <v>0</v>
      </c>
      <c r="E43" s="105">
        <f>'10_Costo'!E43/'11_CostoUSD'!$D$10</f>
        <v>0</v>
      </c>
      <c r="F43" s="98">
        <f>'10_Costo'!F43/'11_CostoUSD'!$D$10</f>
        <v>6.4287794117647055</v>
      </c>
      <c r="G43" s="105">
        <f>'10_Costo'!G43/'11_CostoUSD'!$D$10</f>
        <v>0</v>
      </c>
      <c r="H43" s="98">
        <f>'10_Costo'!H43/'11_CostoUSD'!$D$10</f>
        <v>79.388235294117649</v>
      </c>
      <c r="I43" s="105">
        <f>'10_Costo'!I43/'11_CostoUSD'!$D$10</f>
        <v>0</v>
      </c>
      <c r="J43" s="98">
        <f>'10_Costo'!J43/'11_CostoUSD'!$D$10</f>
        <v>0</v>
      </c>
      <c r="K43" s="105">
        <f>SUM(D43:J43)</f>
        <v>85.817014705882357</v>
      </c>
      <c r="L43" s="118">
        <f>K43/(SUM($K$43:$K$54))</f>
        <v>5.8981151667686083E-2</v>
      </c>
    </row>
    <row r="44" spans="2:12" x14ac:dyDescent="0.25">
      <c r="B44" s="27">
        <v>2</v>
      </c>
      <c r="C44" s="104" t="s">
        <v>54</v>
      </c>
      <c r="D44" s="98">
        <f>'10_Costo'!D44/'11_CostoUSD'!$D$10</f>
        <v>0</v>
      </c>
      <c r="E44" s="105">
        <f>'10_Costo'!E44/'11_CostoUSD'!$D$10</f>
        <v>0</v>
      </c>
      <c r="F44" s="98">
        <f>'10_Costo'!F44/'11_CostoUSD'!$D$10</f>
        <v>0</v>
      </c>
      <c r="G44" s="105">
        <f>'10_Costo'!G44/'11_CostoUSD'!$D$10</f>
        <v>0</v>
      </c>
      <c r="H44" s="98">
        <f>'10_Costo'!H44/'11_CostoUSD'!$D$10</f>
        <v>0</v>
      </c>
      <c r="I44" s="105">
        <f>'10_Costo'!I44/'11_CostoUSD'!$D$10</f>
        <v>191.40705882352941</v>
      </c>
      <c r="J44" s="98">
        <f>'10_Costo'!J44/'11_CostoUSD'!$D$10</f>
        <v>277.30143647058821</v>
      </c>
      <c r="K44" s="105">
        <f t="shared" ref="K44:K54" si="1">SUM(D44:J44)</f>
        <v>468.7084952941176</v>
      </c>
      <c r="L44" s="118">
        <f t="shared" ref="L44:L54" si="2">K44/(SUM($K$43:$K$54))</f>
        <v>0.32213852863120329</v>
      </c>
    </row>
    <row r="45" spans="2:12" x14ac:dyDescent="0.25">
      <c r="B45" s="27">
        <v>3</v>
      </c>
      <c r="C45" s="104" t="s">
        <v>55</v>
      </c>
      <c r="D45" s="98">
        <f>'10_Costo'!D45/'11_CostoUSD'!$D$10</f>
        <v>0</v>
      </c>
      <c r="E45" s="105">
        <f>'10_Costo'!E45/'11_CostoUSD'!$D$10</f>
        <v>0</v>
      </c>
      <c r="F45" s="98">
        <f>'10_Costo'!F45/'11_CostoUSD'!$D$10</f>
        <v>0</v>
      </c>
      <c r="G45" s="105">
        <f>'10_Costo'!G45/'11_CostoUSD'!$D$10</f>
        <v>0</v>
      </c>
      <c r="H45" s="98">
        <f>'10_Costo'!H45/'11_CostoUSD'!$D$10</f>
        <v>0</v>
      </c>
      <c r="I45" s="105">
        <f>'10_Costo'!I45/'11_CostoUSD'!$D$10</f>
        <v>0</v>
      </c>
      <c r="J45" s="98">
        <f>'10_Costo'!J45/'11_CostoUSD'!$D$10</f>
        <v>0</v>
      </c>
      <c r="K45" s="105">
        <f t="shared" si="1"/>
        <v>0</v>
      </c>
      <c r="L45" s="118">
        <f t="shared" si="2"/>
        <v>0</v>
      </c>
    </row>
    <row r="46" spans="2:12" x14ac:dyDescent="0.25">
      <c r="B46" s="27">
        <v>4</v>
      </c>
      <c r="C46" s="104" t="s">
        <v>56</v>
      </c>
      <c r="D46" s="98">
        <f>'10_Costo'!D46/'11_CostoUSD'!$D$10</f>
        <v>0</v>
      </c>
      <c r="E46" s="105">
        <f>'10_Costo'!E46/'11_CostoUSD'!$D$10</f>
        <v>0</v>
      </c>
      <c r="F46" s="98">
        <f>'10_Costo'!F46/'11_CostoUSD'!$D$10</f>
        <v>0</v>
      </c>
      <c r="G46" s="105">
        <f>'10_Costo'!G46/'11_CostoUSD'!$D$10</f>
        <v>0</v>
      </c>
      <c r="H46" s="98">
        <f>'10_Costo'!H46/'11_CostoUSD'!$D$10</f>
        <v>0</v>
      </c>
      <c r="I46" s="105">
        <f>'10_Costo'!I46/'11_CostoUSD'!$D$10</f>
        <v>0</v>
      </c>
      <c r="J46" s="98">
        <f>'10_Costo'!J46/'11_CostoUSD'!$D$10</f>
        <v>0</v>
      </c>
      <c r="K46" s="105">
        <f t="shared" si="1"/>
        <v>0</v>
      </c>
      <c r="L46" s="118">
        <f t="shared" si="2"/>
        <v>0</v>
      </c>
    </row>
    <row r="47" spans="2:12" x14ac:dyDescent="0.25">
      <c r="B47" s="27">
        <v>5</v>
      </c>
      <c r="C47" s="104" t="s">
        <v>57</v>
      </c>
      <c r="D47" s="98">
        <f>'10_Costo'!D47/'11_CostoUSD'!$D$10</f>
        <v>0</v>
      </c>
      <c r="E47" s="105">
        <f>'10_Costo'!E47/'11_CostoUSD'!$D$10</f>
        <v>0</v>
      </c>
      <c r="F47" s="98">
        <f>'10_Costo'!F47/'11_CostoUSD'!$D$10</f>
        <v>0</v>
      </c>
      <c r="G47" s="105">
        <f>'10_Costo'!G47/'11_CostoUSD'!$D$10</f>
        <v>0</v>
      </c>
      <c r="H47" s="98">
        <f>'10_Costo'!H47/'11_CostoUSD'!$D$10</f>
        <v>0</v>
      </c>
      <c r="I47" s="105">
        <f>'10_Costo'!I47/'11_CostoUSD'!$D$10</f>
        <v>0</v>
      </c>
      <c r="J47" s="98">
        <f>'10_Costo'!J47/'11_CostoUSD'!$D$10</f>
        <v>0</v>
      </c>
      <c r="K47" s="105">
        <f t="shared" si="1"/>
        <v>0</v>
      </c>
      <c r="L47" s="118">
        <f t="shared" si="2"/>
        <v>0</v>
      </c>
    </row>
    <row r="48" spans="2:12" x14ac:dyDescent="0.25">
      <c r="B48" s="27">
        <v>6</v>
      </c>
      <c r="C48" s="104" t="s">
        <v>58</v>
      </c>
      <c r="D48" s="98">
        <f>'10_Costo'!D48/'11_CostoUSD'!$D$10</f>
        <v>0</v>
      </c>
      <c r="E48" s="105">
        <f>'10_Costo'!E48/'11_CostoUSD'!$D$10</f>
        <v>0</v>
      </c>
      <c r="F48" s="98">
        <f>'10_Costo'!F48/'11_CostoUSD'!$D$10</f>
        <v>0</v>
      </c>
      <c r="G48" s="105">
        <f>'10_Costo'!G48/'11_CostoUSD'!$D$10</f>
        <v>0</v>
      </c>
      <c r="H48" s="98">
        <f>'10_Costo'!H48/'11_CostoUSD'!$D$10</f>
        <v>0</v>
      </c>
      <c r="I48" s="105">
        <f>'10_Costo'!I48/'11_CostoUSD'!$D$10</f>
        <v>0</v>
      </c>
      <c r="J48" s="98">
        <f>'10_Costo'!J48/'11_CostoUSD'!$D$10</f>
        <v>0</v>
      </c>
      <c r="K48" s="105">
        <f t="shared" si="1"/>
        <v>0</v>
      </c>
      <c r="L48" s="118">
        <f t="shared" si="2"/>
        <v>0</v>
      </c>
    </row>
    <row r="49" spans="2:12" x14ac:dyDescent="0.25">
      <c r="B49" s="27">
        <v>7</v>
      </c>
      <c r="C49" s="104" t="s">
        <v>59</v>
      </c>
      <c r="D49" s="98">
        <f>'10_Costo'!D49/'11_CostoUSD'!$D$10</f>
        <v>0</v>
      </c>
      <c r="E49" s="105">
        <f>'10_Costo'!E49/'11_CostoUSD'!$D$10</f>
        <v>0</v>
      </c>
      <c r="F49" s="98">
        <f>'10_Costo'!F49/'11_CostoUSD'!$D$10</f>
        <v>0</v>
      </c>
      <c r="G49" s="105">
        <f>'10_Costo'!G49/'11_CostoUSD'!$D$10</f>
        <v>0</v>
      </c>
      <c r="H49" s="98">
        <f>'10_Costo'!H49/'11_CostoUSD'!$D$10</f>
        <v>0</v>
      </c>
      <c r="I49" s="105">
        <f>'10_Costo'!I49/'11_CostoUSD'!$D$10</f>
        <v>0</v>
      </c>
      <c r="J49" s="98">
        <f>'10_Costo'!J49/'11_CostoUSD'!$D$10</f>
        <v>0</v>
      </c>
      <c r="K49" s="105">
        <f t="shared" si="1"/>
        <v>0</v>
      </c>
      <c r="L49" s="118">
        <f t="shared" si="2"/>
        <v>0</v>
      </c>
    </row>
    <row r="50" spans="2:12" x14ac:dyDescent="0.25">
      <c r="B50" s="27">
        <v>8</v>
      </c>
      <c r="C50" s="104" t="s">
        <v>60</v>
      </c>
      <c r="D50" s="98">
        <f>'10_Costo'!D50/'11_CostoUSD'!$D$10</f>
        <v>0</v>
      </c>
      <c r="E50" s="105">
        <f>'10_Costo'!E50/'11_CostoUSD'!$D$10</f>
        <v>0</v>
      </c>
      <c r="F50" s="98">
        <f>'10_Costo'!F50/'11_CostoUSD'!$D$10</f>
        <v>0</v>
      </c>
      <c r="G50" s="105">
        <f>'10_Costo'!G50/'11_CostoUSD'!$D$10</f>
        <v>0</v>
      </c>
      <c r="H50" s="98">
        <f>'10_Costo'!H50/'11_CostoUSD'!$D$10</f>
        <v>0</v>
      </c>
      <c r="I50" s="105">
        <f>'10_Costo'!I50/'11_CostoUSD'!$D$10</f>
        <v>0</v>
      </c>
      <c r="J50" s="98">
        <f>'10_Costo'!J50/'11_CostoUSD'!$D$10</f>
        <v>0</v>
      </c>
      <c r="K50" s="105">
        <f t="shared" si="1"/>
        <v>0</v>
      </c>
      <c r="L50" s="118">
        <f t="shared" si="2"/>
        <v>0</v>
      </c>
    </row>
    <row r="51" spans="2:12" x14ac:dyDescent="0.25">
      <c r="B51" s="27">
        <v>9</v>
      </c>
      <c r="C51" s="104" t="s">
        <v>61</v>
      </c>
      <c r="D51" s="98">
        <f>'10_Costo'!D51/'11_CostoUSD'!$D$10</f>
        <v>0</v>
      </c>
      <c r="E51" s="105">
        <f>'10_Costo'!E51/'11_CostoUSD'!$D$10</f>
        <v>0</v>
      </c>
      <c r="F51" s="98">
        <f>'10_Costo'!F51/'11_CostoUSD'!$D$10</f>
        <v>0</v>
      </c>
      <c r="G51" s="105">
        <f>'10_Costo'!G51/'11_CostoUSD'!$D$10</f>
        <v>0</v>
      </c>
      <c r="H51" s="98">
        <f>'10_Costo'!H51/'11_CostoUSD'!$D$10</f>
        <v>0</v>
      </c>
      <c r="I51" s="105">
        <f>'10_Costo'!I51/'11_CostoUSD'!$D$10</f>
        <v>0</v>
      </c>
      <c r="J51" s="98">
        <f>'10_Costo'!J51/'11_CostoUSD'!$D$10</f>
        <v>0</v>
      </c>
      <c r="K51" s="105">
        <f t="shared" si="1"/>
        <v>0</v>
      </c>
      <c r="L51" s="118">
        <f t="shared" si="2"/>
        <v>0</v>
      </c>
    </row>
    <row r="52" spans="2:12" x14ac:dyDescent="0.25">
      <c r="B52" s="27">
        <v>10</v>
      </c>
      <c r="C52" s="104" t="s">
        <v>62</v>
      </c>
      <c r="D52" s="98">
        <f>'10_Costo'!D52/'11_CostoUSD'!$D$10</f>
        <v>0</v>
      </c>
      <c r="E52" s="105">
        <f>'10_Costo'!E52/'11_CostoUSD'!$D$10</f>
        <v>0</v>
      </c>
      <c r="F52" s="98">
        <f>'10_Costo'!F52/'11_CostoUSD'!$D$10</f>
        <v>0</v>
      </c>
      <c r="G52" s="105">
        <f>'10_Costo'!G52/'11_CostoUSD'!$D$10</f>
        <v>0</v>
      </c>
      <c r="H52" s="98">
        <f>'10_Costo'!H52/'11_CostoUSD'!$D$10</f>
        <v>0</v>
      </c>
      <c r="I52" s="105">
        <f>'10_Costo'!I52/'11_CostoUSD'!$D$10</f>
        <v>0</v>
      </c>
      <c r="J52" s="98">
        <f>'10_Costo'!J52/'11_CostoUSD'!$D$10</f>
        <v>0</v>
      </c>
      <c r="K52" s="105">
        <f t="shared" si="1"/>
        <v>0</v>
      </c>
      <c r="L52" s="118">
        <f t="shared" si="2"/>
        <v>0</v>
      </c>
    </row>
    <row r="53" spans="2:12" x14ac:dyDescent="0.25">
      <c r="B53" s="27">
        <v>11</v>
      </c>
      <c r="C53" s="104" t="s">
        <v>63</v>
      </c>
      <c r="D53" s="98">
        <f>'10_Costo'!D53/'11_CostoUSD'!$D$10</f>
        <v>89.342282352941197</v>
      </c>
      <c r="E53" s="105">
        <f>'10_Costo'!E53/'11_CostoUSD'!$D$10</f>
        <v>116.37293051470586</v>
      </c>
      <c r="F53" s="98">
        <f>'10_Costo'!F53/'11_CostoUSD'!$D$10</f>
        <v>0</v>
      </c>
      <c r="G53" s="105">
        <f>'10_Costo'!G53/'11_CostoUSD'!$D$10</f>
        <v>362.14797270588235</v>
      </c>
      <c r="H53" s="98">
        <f>'10_Costo'!H53/'11_CostoUSD'!$D$10</f>
        <v>11.09511105882353</v>
      </c>
      <c r="I53" s="105">
        <f>'10_Costo'!I53/'11_CostoUSD'!$D$10</f>
        <v>0</v>
      </c>
      <c r="J53" s="98">
        <f>'10_Costo'!J53/'11_CostoUSD'!$D$10</f>
        <v>0</v>
      </c>
      <c r="K53" s="105">
        <f t="shared" si="1"/>
        <v>578.95829663235281</v>
      </c>
      <c r="L53" s="118">
        <f t="shared" si="2"/>
        <v>0.39791208328524308</v>
      </c>
    </row>
    <row r="54" spans="2:12" ht="15.75" thickBot="1" x14ac:dyDescent="0.3">
      <c r="B54" s="27">
        <v>12</v>
      </c>
      <c r="C54" s="60" t="s">
        <v>92</v>
      </c>
      <c r="D54" s="100">
        <f>'10_Costo'!D54/'11_CostoUSD'!$D$10</f>
        <v>0</v>
      </c>
      <c r="E54" s="108">
        <f>'10_Costo'!E54/'11_CostoUSD'!$D$10</f>
        <v>0</v>
      </c>
      <c r="F54" s="100">
        <f>'10_Costo'!F54/'11_CostoUSD'!$D$10</f>
        <v>170.53588235294117</v>
      </c>
      <c r="G54" s="108">
        <f>'10_Costo'!G54/'11_CostoUSD'!$D$10</f>
        <v>0</v>
      </c>
      <c r="H54" s="100">
        <f>'10_Costo'!H54/'11_CostoUSD'!$D$10</f>
        <v>150.9708</v>
      </c>
      <c r="I54" s="108">
        <f>'10_Costo'!I54/'11_CostoUSD'!$D$10</f>
        <v>0</v>
      </c>
      <c r="J54" s="100">
        <f>'10_Costo'!J54/'11_CostoUSD'!$D$10</f>
        <v>0</v>
      </c>
      <c r="K54" s="108">
        <f t="shared" si="1"/>
        <v>321.5066823529412</v>
      </c>
      <c r="L54" s="121">
        <f t="shared" si="2"/>
        <v>0.22096823641586757</v>
      </c>
    </row>
  </sheetData>
  <sheetProtection algorithmName="SHA-512" hashValue="bfz3R0jKl1KnaRy0GxX7z1GLX/Re68sIZWOgg7U95UbDrrIvcDziCKR47wGzHd97J0x3eHPm3aShr+wDY7ERbw==" saltValue="FizF0N5P1POt5eidBwoUPg==" spinCount="100000" sheet="1" objects="1" scenarios="1"/>
  <pageMargins left="0.7" right="0.7" top="0.75" bottom="0.75" header="0.3" footer="0.3"/>
  <drawing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9:C20"/>
  <sheetViews>
    <sheetView workbookViewId="0">
      <pane xSplit="3" ySplit="8" topLeftCell="D9" activePane="bottomRight" state="frozen"/>
      <selection pane="topRight" activeCell="D1" sqref="D1"/>
      <selection pane="bottomLeft" activeCell="A9" sqref="A9"/>
      <selection pane="bottomRight"/>
    </sheetView>
  </sheetViews>
  <sheetFormatPr defaultColWidth="9.140625" defaultRowHeight="15" x14ac:dyDescent="0.25"/>
  <cols>
    <col min="1" max="1" width="0.85546875" style="3" customWidth="1"/>
    <col min="2" max="2" width="27.42578125" style="3" customWidth="1"/>
    <col min="3" max="3" width="59.140625" style="3" customWidth="1"/>
    <col min="4" max="16384" width="9.140625" style="3"/>
  </cols>
  <sheetData>
    <row r="9" spans="2:3" ht="15.75" thickBot="1" x14ac:dyDescent="0.3"/>
    <row r="10" spans="2:3" ht="16.5" thickBot="1" x14ac:dyDescent="0.3">
      <c r="B10" s="134" t="s">
        <v>3</v>
      </c>
      <c r="C10" s="135"/>
    </row>
    <row r="11" spans="2:3" ht="15.75" x14ac:dyDescent="0.25">
      <c r="B11" s="4" t="s">
        <v>1</v>
      </c>
      <c r="C11" s="6" t="s">
        <v>116</v>
      </c>
    </row>
    <row r="12" spans="2:3" ht="15.75" x14ac:dyDescent="0.25">
      <c r="B12" s="4" t="s">
        <v>94</v>
      </c>
      <c r="C12" s="7" t="s">
        <v>119</v>
      </c>
    </row>
    <row r="13" spans="2:3" ht="15.75" x14ac:dyDescent="0.25">
      <c r="B13" s="4" t="s">
        <v>95</v>
      </c>
      <c r="C13" s="7" t="s">
        <v>117</v>
      </c>
    </row>
    <row r="14" spans="2:3" ht="15.75" x14ac:dyDescent="0.25">
      <c r="B14" s="4" t="s">
        <v>4</v>
      </c>
      <c r="C14" s="25" t="s">
        <v>118</v>
      </c>
    </row>
    <row r="15" spans="2:3" ht="15.75" x14ac:dyDescent="0.25">
      <c r="B15" s="4" t="s">
        <v>65</v>
      </c>
      <c r="C15" s="7" t="s">
        <v>44</v>
      </c>
    </row>
    <row r="16" spans="2:3" ht="16.5" thickBot="1" x14ac:dyDescent="0.3">
      <c r="B16" s="5" t="s">
        <v>2</v>
      </c>
      <c r="C16" s="8" t="s">
        <v>120</v>
      </c>
    </row>
    <row r="17" spans="2:3" ht="15.75" thickBot="1" x14ac:dyDescent="0.3"/>
    <row r="18" spans="2:3" ht="16.5" thickBot="1" x14ac:dyDescent="0.3">
      <c r="B18" s="134" t="s">
        <v>5</v>
      </c>
      <c r="C18" s="135"/>
    </row>
    <row r="19" spans="2:3" ht="133.5" customHeight="1" x14ac:dyDescent="0.25">
      <c r="B19" s="130" t="s">
        <v>66</v>
      </c>
      <c r="C19" s="131"/>
    </row>
    <row r="20" spans="2:3" ht="150" customHeight="1" thickBot="1" x14ac:dyDescent="0.3">
      <c r="B20" s="132" t="s">
        <v>67</v>
      </c>
      <c r="C20" s="133"/>
    </row>
  </sheetData>
  <sheetProtection algorithmName="SHA-512" hashValue="BSpb4xbRjidjuRL+2utLKB+PQw/dfWD5apcmip+Bb6smp6JinQ5n8i53tC7llmeJqYDNP2tZ/zvT43PvJAMCMg==" saltValue="phHW8ksNRTKGK+E0YXVjGg==" spinCount="100000" sheet="1" objects="1" scenarios="1"/>
  <mergeCells count="4">
    <mergeCell ref="B19:C19"/>
    <mergeCell ref="B20:C20"/>
    <mergeCell ref="B10:C10"/>
    <mergeCell ref="B18:C18"/>
  </mergeCells>
  <hyperlinks>
    <hyperlink ref="C14" r:id="rId1"/>
  </hyperlinks>
  <pageMargins left="0.7" right="0.7" top="0.75" bottom="0.75" header="0.3" footer="0.3"/>
  <pageSetup orientation="portrait" r:id="rId2"/>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1:W45"/>
  <sheetViews>
    <sheetView zoomScale="80" zoomScaleNormal="80" workbookViewId="0">
      <pane xSplit="6" ySplit="13" topLeftCell="G14" activePane="bottomRight" state="frozen"/>
      <selection pane="topRight" activeCell="G1" sqref="G1"/>
      <selection pane="bottomLeft" activeCell="A14" sqref="A14"/>
      <selection pane="bottomRight"/>
    </sheetView>
  </sheetViews>
  <sheetFormatPr defaultRowHeight="15" x14ac:dyDescent="0.25"/>
  <cols>
    <col min="1" max="1" width="2" style="3" customWidth="1"/>
    <col min="2" max="2" width="6" style="3" customWidth="1"/>
    <col min="3" max="3" width="45.7109375" style="3" customWidth="1"/>
    <col min="4" max="6" width="6.7109375" style="3" customWidth="1"/>
    <col min="7" max="7" width="19.85546875" style="3" customWidth="1"/>
    <col min="8" max="10" width="9.7109375" style="3" customWidth="1"/>
    <col min="11" max="11" width="12.7109375" style="3" customWidth="1"/>
    <col min="12" max="12" width="24.42578125" style="3" customWidth="1"/>
    <col min="13" max="15" width="9.7109375" style="3" customWidth="1"/>
    <col min="16" max="16" width="12.7109375" style="3" customWidth="1"/>
    <col min="17" max="19" width="9.7109375" style="3" customWidth="1"/>
    <col min="20" max="20" width="12.7109375" style="3" customWidth="1"/>
    <col min="21" max="21" width="26.85546875" style="3" customWidth="1"/>
    <col min="22" max="22" width="9.140625" style="3"/>
    <col min="23" max="23" width="9.140625" style="3" hidden="1" customWidth="1"/>
    <col min="24" max="16384" width="9.140625" style="3"/>
  </cols>
  <sheetData>
    <row r="1" spans="2:23" ht="15.75" thickBot="1" x14ac:dyDescent="0.3"/>
    <row r="2" spans="2:23" ht="15" customHeight="1" x14ac:dyDescent="0.25">
      <c r="G2" s="136" t="s">
        <v>69</v>
      </c>
      <c r="H2" s="137"/>
      <c r="I2" s="137"/>
      <c r="J2" s="137"/>
      <c r="K2" s="137"/>
      <c r="L2" s="137"/>
      <c r="M2" s="137"/>
      <c r="N2" s="138"/>
    </row>
    <row r="3" spans="2:23" x14ac:dyDescent="0.25">
      <c r="G3" s="139"/>
      <c r="H3" s="140"/>
      <c r="I3" s="140"/>
      <c r="J3" s="140"/>
      <c r="K3" s="140"/>
      <c r="L3" s="140"/>
      <c r="M3" s="140"/>
      <c r="N3" s="141"/>
    </row>
    <row r="4" spans="2:23" x14ac:dyDescent="0.25">
      <c r="G4" s="139"/>
      <c r="H4" s="140"/>
      <c r="I4" s="140"/>
      <c r="J4" s="140"/>
      <c r="K4" s="140"/>
      <c r="L4" s="140"/>
      <c r="M4" s="140"/>
      <c r="N4" s="141"/>
    </row>
    <row r="5" spans="2:23" x14ac:dyDescent="0.25">
      <c r="G5" s="139"/>
      <c r="H5" s="140"/>
      <c r="I5" s="140"/>
      <c r="J5" s="140"/>
      <c r="K5" s="140"/>
      <c r="L5" s="140"/>
      <c r="M5" s="140"/>
      <c r="N5" s="141"/>
    </row>
    <row r="6" spans="2:23" x14ac:dyDescent="0.25">
      <c r="G6" s="139"/>
      <c r="H6" s="140"/>
      <c r="I6" s="140"/>
      <c r="J6" s="140"/>
      <c r="K6" s="140"/>
      <c r="L6" s="140"/>
      <c r="M6" s="140"/>
      <c r="N6" s="141"/>
    </row>
    <row r="7" spans="2:23" x14ac:dyDescent="0.25">
      <c r="G7" s="139"/>
      <c r="H7" s="140"/>
      <c r="I7" s="140"/>
      <c r="J7" s="140"/>
      <c r="K7" s="140"/>
      <c r="L7" s="140"/>
      <c r="M7" s="140"/>
      <c r="N7" s="141"/>
    </row>
    <row r="8" spans="2:23" ht="15.75" thickBot="1" x14ac:dyDescent="0.3">
      <c r="G8" s="142"/>
      <c r="H8" s="143"/>
      <c r="I8" s="143"/>
      <c r="J8" s="143"/>
      <c r="K8" s="143"/>
      <c r="L8" s="143"/>
      <c r="M8" s="143"/>
      <c r="N8" s="144"/>
    </row>
    <row r="9" spans="2:23" ht="15.75" thickBot="1" x14ac:dyDescent="0.3">
      <c r="D9" s="27" t="s">
        <v>72</v>
      </c>
      <c r="E9" s="27" t="s">
        <v>103</v>
      </c>
    </row>
    <row r="10" spans="2:23" ht="23.45" customHeight="1" thickBot="1" x14ac:dyDescent="0.3">
      <c r="C10" s="28" t="s">
        <v>70</v>
      </c>
      <c r="D10" s="16">
        <v>1</v>
      </c>
      <c r="E10" s="16" t="s">
        <v>72</v>
      </c>
      <c r="F10" s="29" t="s">
        <v>71</v>
      </c>
    </row>
    <row r="11" spans="2:23" ht="15.75" thickBot="1" x14ac:dyDescent="0.3"/>
    <row r="12" spans="2:23" s="30" customFormat="1" ht="15.75" x14ac:dyDescent="0.25">
      <c r="B12" s="145">
        <v>1</v>
      </c>
      <c r="C12" s="157" t="s">
        <v>6</v>
      </c>
      <c r="D12" s="159" t="s">
        <v>68</v>
      </c>
      <c r="E12" s="157" t="s">
        <v>7</v>
      </c>
      <c r="F12" s="157" t="s">
        <v>13</v>
      </c>
      <c r="G12" s="152" t="s">
        <v>15</v>
      </c>
      <c r="H12" s="152"/>
      <c r="I12" s="152"/>
      <c r="J12" s="152"/>
      <c r="K12" s="152"/>
      <c r="L12" s="153" t="s">
        <v>16</v>
      </c>
      <c r="M12" s="154"/>
      <c r="N12" s="154"/>
      <c r="O12" s="154"/>
      <c r="P12" s="155"/>
      <c r="Q12" s="156" t="s">
        <v>17</v>
      </c>
      <c r="R12" s="154"/>
      <c r="S12" s="154"/>
      <c r="T12" s="155"/>
      <c r="U12" s="150" t="s">
        <v>21</v>
      </c>
    </row>
    <row r="13" spans="2:23" s="36" customFormat="1" ht="26.25" thickBot="1" x14ac:dyDescent="0.3">
      <c r="B13" s="146"/>
      <c r="C13" s="158"/>
      <c r="D13" s="160"/>
      <c r="E13" s="158"/>
      <c r="F13" s="158"/>
      <c r="G13" s="31" t="s">
        <v>8</v>
      </c>
      <c r="H13" s="32" t="s">
        <v>9</v>
      </c>
      <c r="I13" s="32" t="s">
        <v>10</v>
      </c>
      <c r="J13" s="32" t="s">
        <v>11</v>
      </c>
      <c r="K13" s="33" t="s">
        <v>12</v>
      </c>
      <c r="L13" s="34" t="s">
        <v>14</v>
      </c>
      <c r="M13" s="32" t="s">
        <v>9</v>
      </c>
      <c r="N13" s="32" t="s">
        <v>10</v>
      </c>
      <c r="O13" s="32" t="s">
        <v>11</v>
      </c>
      <c r="P13" s="35" t="s">
        <v>18</v>
      </c>
      <c r="Q13" s="31" t="s">
        <v>22</v>
      </c>
      <c r="R13" s="32" t="s">
        <v>23</v>
      </c>
      <c r="S13" s="32" t="s">
        <v>24</v>
      </c>
      <c r="T13" s="35" t="s">
        <v>19</v>
      </c>
      <c r="U13" s="151"/>
    </row>
    <row r="14" spans="2:23" ht="45.75" customHeight="1" x14ac:dyDescent="0.25">
      <c r="B14" s="37">
        <v>1.01</v>
      </c>
      <c r="C14" s="38" t="s">
        <v>126</v>
      </c>
      <c r="D14" s="39">
        <v>13</v>
      </c>
      <c r="E14" s="40">
        <v>11</v>
      </c>
      <c r="F14" s="40">
        <v>2019</v>
      </c>
      <c r="G14" s="22"/>
      <c r="H14" s="41"/>
      <c r="I14" s="22"/>
      <c r="J14" s="41"/>
      <c r="K14" s="41">
        <f>H14*J14</f>
        <v>0</v>
      </c>
      <c r="L14" s="21" t="s">
        <v>127</v>
      </c>
      <c r="M14" s="42">
        <v>98.43</v>
      </c>
      <c r="N14" s="22" t="s">
        <v>125</v>
      </c>
      <c r="O14" s="43">
        <v>0.09</v>
      </c>
      <c r="P14" s="44">
        <f>M14*O14</f>
        <v>8.8587000000000007</v>
      </c>
      <c r="Q14" s="41"/>
      <c r="R14" s="41"/>
      <c r="S14" s="41"/>
      <c r="T14" s="45">
        <f>Q14*R14*S14</f>
        <v>0</v>
      </c>
      <c r="U14" s="46"/>
      <c r="W14" s="47">
        <f>SUM(K14,P14,T14)</f>
        <v>8.8587000000000007</v>
      </c>
    </row>
    <row r="15" spans="2:23" ht="48.75" customHeight="1" x14ac:dyDescent="0.25">
      <c r="B15" s="37">
        <v>1.02</v>
      </c>
      <c r="C15" s="38" t="s">
        <v>128</v>
      </c>
      <c r="D15" s="39">
        <v>14</v>
      </c>
      <c r="E15" s="40">
        <v>11</v>
      </c>
      <c r="F15" s="40">
        <v>2019</v>
      </c>
      <c r="G15" s="22"/>
      <c r="H15" s="41"/>
      <c r="I15" s="22"/>
      <c r="J15" s="41"/>
      <c r="K15" s="41">
        <f t="shared" ref="K15:K43" si="0">H15*J15</f>
        <v>0</v>
      </c>
      <c r="L15" s="21" t="s">
        <v>129</v>
      </c>
      <c r="M15" s="42">
        <v>117.01</v>
      </c>
      <c r="N15" s="22" t="s">
        <v>125</v>
      </c>
      <c r="O15" s="43">
        <v>0.61</v>
      </c>
      <c r="P15" s="44">
        <f t="shared" ref="P15:P43" si="1">M15*O15</f>
        <v>71.376100000000008</v>
      </c>
      <c r="Q15" s="41"/>
      <c r="R15" s="41"/>
      <c r="S15" s="41"/>
      <c r="T15" s="45">
        <f>Q15*R15*S15</f>
        <v>0</v>
      </c>
      <c r="U15" s="46"/>
      <c r="W15" s="47">
        <f t="shared" ref="W15:W43" si="2">SUM(K15,P15,T15)</f>
        <v>71.376100000000008</v>
      </c>
    </row>
    <row r="16" spans="2:23" ht="57" customHeight="1" x14ac:dyDescent="0.25">
      <c r="B16" s="37">
        <v>1.03</v>
      </c>
      <c r="C16" s="38" t="s">
        <v>128</v>
      </c>
      <c r="D16" s="39">
        <v>14</v>
      </c>
      <c r="E16" s="40">
        <v>11</v>
      </c>
      <c r="F16" s="40">
        <v>2019</v>
      </c>
      <c r="G16" s="22"/>
      <c r="H16" s="41"/>
      <c r="I16" s="22"/>
      <c r="J16" s="41"/>
      <c r="K16" s="41">
        <f t="shared" si="0"/>
        <v>0</v>
      </c>
      <c r="L16" s="21" t="s">
        <v>130</v>
      </c>
      <c r="M16" s="42">
        <v>121.99</v>
      </c>
      <c r="N16" s="22" t="s">
        <v>125</v>
      </c>
      <c r="O16" s="43">
        <v>0.40799999999999997</v>
      </c>
      <c r="P16" s="44">
        <f t="shared" si="1"/>
        <v>49.771919999999994</v>
      </c>
      <c r="Q16" s="41"/>
      <c r="R16" s="41"/>
      <c r="S16" s="41"/>
      <c r="T16" s="45">
        <f t="shared" ref="T16:T43" si="3">Q16*R16*S16</f>
        <v>0</v>
      </c>
      <c r="U16" s="46"/>
      <c r="W16" s="47">
        <f t="shared" si="2"/>
        <v>49.771919999999994</v>
      </c>
    </row>
    <row r="17" spans="2:23" ht="45" x14ac:dyDescent="0.25">
      <c r="B17" s="37">
        <v>1.04</v>
      </c>
      <c r="C17" s="38" t="s">
        <v>128</v>
      </c>
      <c r="D17" s="39">
        <v>14</v>
      </c>
      <c r="E17" s="40">
        <v>11</v>
      </c>
      <c r="F17" s="40">
        <v>2019</v>
      </c>
      <c r="G17" s="22"/>
      <c r="H17" s="41"/>
      <c r="I17" s="22"/>
      <c r="J17" s="41"/>
      <c r="K17" s="41">
        <f t="shared" si="0"/>
        <v>0</v>
      </c>
      <c r="L17" s="21" t="s">
        <v>131</v>
      </c>
      <c r="M17" s="42">
        <v>92.63</v>
      </c>
      <c r="N17" s="22" t="s">
        <v>125</v>
      </c>
      <c r="O17" s="43">
        <v>0.36799999999999999</v>
      </c>
      <c r="P17" s="44">
        <f t="shared" si="1"/>
        <v>34.08784</v>
      </c>
      <c r="Q17" s="41"/>
      <c r="R17" s="41"/>
      <c r="S17" s="41"/>
      <c r="T17" s="45">
        <f t="shared" si="3"/>
        <v>0</v>
      </c>
      <c r="U17" s="46"/>
      <c r="W17" s="47">
        <f t="shared" si="2"/>
        <v>34.08784</v>
      </c>
    </row>
    <row r="18" spans="2:23" ht="46.5" customHeight="1" x14ac:dyDescent="0.25">
      <c r="B18" s="37">
        <v>1.05</v>
      </c>
      <c r="C18" s="38" t="s">
        <v>132</v>
      </c>
      <c r="D18" s="39">
        <v>15</v>
      </c>
      <c r="E18" s="40">
        <v>11</v>
      </c>
      <c r="F18" s="40">
        <v>2019</v>
      </c>
      <c r="G18" s="22"/>
      <c r="H18" s="41"/>
      <c r="I18" s="22"/>
      <c r="J18" s="41"/>
      <c r="K18" s="41">
        <f t="shared" si="0"/>
        <v>0</v>
      </c>
      <c r="L18" s="21" t="s">
        <v>133</v>
      </c>
      <c r="M18" s="43">
        <v>141.08000000000001</v>
      </c>
      <c r="N18" s="22" t="s">
        <v>125</v>
      </c>
      <c r="O18" s="43">
        <v>0.99</v>
      </c>
      <c r="P18" s="44">
        <f t="shared" si="1"/>
        <v>139.66920000000002</v>
      </c>
      <c r="Q18" s="41"/>
      <c r="R18" s="41"/>
      <c r="S18" s="41"/>
      <c r="T18" s="45">
        <f t="shared" si="3"/>
        <v>0</v>
      </c>
      <c r="U18" s="46"/>
      <c r="W18" s="47">
        <f t="shared" si="2"/>
        <v>139.66920000000002</v>
      </c>
    </row>
    <row r="19" spans="2:23" x14ac:dyDescent="0.25">
      <c r="B19" s="37">
        <v>1.06</v>
      </c>
      <c r="C19" s="38"/>
      <c r="D19" s="39"/>
      <c r="E19" s="40"/>
      <c r="F19" s="40"/>
      <c r="G19" s="22"/>
      <c r="H19" s="41"/>
      <c r="I19" s="22"/>
      <c r="J19" s="41"/>
      <c r="K19" s="41">
        <f t="shared" si="0"/>
        <v>0</v>
      </c>
      <c r="L19" s="21"/>
      <c r="M19" s="43"/>
      <c r="N19" s="22"/>
      <c r="O19" s="43"/>
      <c r="P19" s="44">
        <f t="shared" si="1"/>
        <v>0</v>
      </c>
      <c r="Q19" s="41"/>
      <c r="R19" s="41"/>
      <c r="S19" s="41"/>
      <c r="T19" s="45">
        <f t="shared" si="3"/>
        <v>0</v>
      </c>
      <c r="U19" s="46"/>
      <c r="W19" s="47">
        <f t="shared" si="2"/>
        <v>0</v>
      </c>
    </row>
    <row r="20" spans="2:23" x14ac:dyDescent="0.25">
      <c r="B20" s="37">
        <v>1.07</v>
      </c>
      <c r="C20" s="38"/>
      <c r="D20" s="39"/>
      <c r="E20" s="40"/>
      <c r="F20" s="40"/>
      <c r="G20" s="22"/>
      <c r="H20" s="41"/>
      <c r="I20" s="22"/>
      <c r="J20" s="41"/>
      <c r="K20" s="41">
        <f t="shared" si="0"/>
        <v>0</v>
      </c>
      <c r="L20" s="21"/>
      <c r="M20" s="43"/>
      <c r="N20" s="22"/>
      <c r="O20" s="43"/>
      <c r="P20" s="44">
        <f t="shared" si="1"/>
        <v>0</v>
      </c>
      <c r="Q20" s="41"/>
      <c r="R20" s="41"/>
      <c r="S20" s="41"/>
      <c r="T20" s="45">
        <f t="shared" si="3"/>
        <v>0</v>
      </c>
      <c r="U20" s="46"/>
      <c r="W20" s="47">
        <f t="shared" si="2"/>
        <v>0</v>
      </c>
    </row>
    <row r="21" spans="2:23" x14ac:dyDescent="0.25">
      <c r="B21" s="37">
        <v>1.08</v>
      </c>
      <c r="C21" s="38"/>
      <c r="D21" s="39"/>
      <c r="E21" s="40"/>
      <c r="F21" s="40"/>
      <c r="G21" s="22"/>
      <c r="H21" s="41"/>
      <c r="I21" s="22"/>
      <c r="J21" s="41"/>
      <c r="K21" s="41">
        <f t="shared" si="0"/>
        <v>0</v>
      </c>
      <c r="L21" s="21"/>
      <c r="M21" s="43"/>
      <c r="N21" s="22"/>
      <c r="O21" s="43"/>
      <c r="P21" s="44">
        <f t="shared" si="1"/>
        <v>0</v>
      </c>
      <c r="Q21" s="41"/>
      <c r="R21" s="41"/>
      <c r="S21" s="41"/>
      <c r="T21" s="45">
        <f t="shared" si="3"/>
        <v>0</v>
      </c>
      <c r="U21" s="46"/>
      <c r="W21" s="47">
        <f t="shared" si="2"/>
        <v>0</v>
      </c>
    </row>
    <row r="22" spans="2:23" x14ac:dyDescent="0.25">
      <c r="B22" s="37">
        <v>1.0900000000000001</v>
      </c>
      <c r="C22" s="38"/>
      <c r="D22" s="39"/>
      <c r="E22" s="40"/>
      <c r="F22" s="40"/>
      <c r="G22" s="22"/>
      <c r="H22" s="41"/>
      <c r="I22" s="22"/>
      <c r="J22" s="41"/>
      <c r="K22" s="41">
        <f t="shared" si="0"/>
        <v>0</v>
      </c>
      <c r="L22" s="21"/>
      <c r="M22" s="43"/>
      <c r="N22" s="22"/>
      <c r="O22" s="43"/>
      <c r="P22" s="44">
        <f t="shared" si="1"/>
        <v>0</v>
      </c>
      <c r="Q22" s="41"/>
      <c r="R22" s="41"/>
      <c r="S22" s="41"/>
      <c r="T22" s="45">
        <f t="shared" si="3"/>
        <v>0</v>
      </c>
      <c r="U22" s="46"/>
      <c r="W22" s="47">
        <f t="shared" si="2"/>
        <v>0</v>
      </c>
    </row>
    <row r="23" spans="2:23" x14ac:dyDescent="0.25">
      <c r="B23" s="48">
        <v>1.1000000000000001</v>
      </c>
      <c r="C23" s="38"/>
      <c r="D23" s="39"/>
      <c r="E23" s="40"/>
      <c r="F23" s="40"/>
      <c r="G23" s="22"/>
      <c r="H23" s="41"/>
      <c r="I23" s="22"/>
      <c r="J23" s="41"/>
      <c r="K23" s="41">
        <f t="shared" si="0"/>
        <v>0</v>
      </c>
      <c r="L23" s="21"/>
      <c r="M23" s="43"/>
      <c r="N23" s="22"/>
      <c r="O23" s="43"/>
      <c r="P23" s="44">
        <f t="shared" si="1"/>
        <v>0</v>
      </c>
      <c r="Q23" s="41"/>
      <c r="R23" s="41"/>
      <c r="S23" s="41"/>
      <c r="T23" s="45">
        <f t="shared" si="3"/>
        <v>0</v>
      </c>
      <c r="U23" s="46"/>
      <c r="W23" s="47"/>
    </row>
    <row r="24" spans="2:23" x14ac:dyDescent="0.25">
      <c r="B24" s="37">
        <v>1.1100000000000001</v>
      </c>
      <c r="C24" s="38"/>
      <c r="D24" s="39"/>
      <c r="E24" s="40"/>
      <c r="F24" s="40"/>
      <c r="G24" s="22"/>
      <c r="H24" s="41"/>
      <c r="I24" s="22"/>
      <c r="J24" s="41"/>
      <c r="K24" s="41">
        <f t="shared" si="0"/>
        <v>0</v>
      </c>
      <c r="L24" s="21"/>
      <c r="M24" s="43"/>
      <c r="N24" s="22"/>
      <c r="O24" s="43"/>
      <c r="P24" s="44">
        <f t="shared" si="1"/>
        <v>0</v>
      </c>
      <c r="Q24" s="41"/>
      <c r="R24" s="41"/>
      <c r="S24" s="41"/>
      <c r="T24" s="45">
        <f t="shared" si="3"/>
        <v>0</v>
      </c>
      <c r="U24" s="46"/>
      <c r="W24" s="47"/>
    </row>
    <row r="25" spans="2:23" x14ac:dyDescent="0.25">
      <c r="B25" s="37">
        <v>1.1200000000000001</v>
      </c>
      <c r="C25" s="38"/>
      <c r="D25" s="39"/>
      <c r="E25" s="40"/>
      <c r="F25" s="40"/>
      <c r="G25" s="22"/>
      <c r="H25" s="41"/>
      <c r="I25" s="22"/>
      <c r="J25" s="41"/>
      <c r="K25" s="41">
        <f t="shared" si="0"/>
        <v>0</v>
      </c>
      <c r="L25" s="21"/>
      <c r="M25" s="43"/>
      <c r="N25" s="22"/>
      <c r="O25" s="43"/>
      <c r="P25" s="44">
        <f t="shared" si="1"/>
        <v>0</v>
      </c>
      <c r="Q25" s="41"/>
      <c r="R25" s="41"/>
      <c r="S25" s="41"/>
      <c r="T25" s="45">
        <f t="shared" si="3"/>
        <v>0</v>
      </c>
      <c r="U25" s="46"/>
      <c r="W25" s="47"/>
    </row>
    <row r="26" spans="2:23" x14ac:dyDescent="0.25">
      <c r="B26" s="37">
        <v>1.1299999999999999</v>
      </c>
      <c r="C26" s="38"/>
      <c r="D26" s="39"/>
      <c r="E26" s="40"/>
      <c r="F26" s="40"/>
      <c r="G26" s="22"/>
      <c r="H26" s="41"/>
      <c r="I26" s="22"/>
      <c r="J26" s="41"/>
      <c r="K26" s="41">
        <f t="shared" si="0"/>
        <v>0</v>
      </c>
      <c r="L26" s="21"/>
      <c r="M26" s="43"/>
      <c r="N26" s="22"/>
      <c r="O26" s="43"/>
      <c r="P26" s="44">
        <f t="shared" si="1"/>
        <v>0</v>
      </c>
      <c r="Q26" s="41"/>
      <c r="R26" s="41"/>
      <c r="S26" s="41"/>
      <c r="T26" s="45">
        <f t="shared" si="3"/>
        <v>0</v>
      </c>
      <c r="U26" s="46"/>
      <c r="W26" s="47"/>
    </row>
    <row r="27" spans="2:23" x14ac:dyDescent="0.25">
      <c r="B27" s="37">
        <v>1.1399999999999999</v>
      </c>
      <c r="C27" s="38"/>
      <c r="D27" s="39"/>
      <c r="E27" s="40"/>
      <c r="F27" s="40"/>
      <c r="G27" s="22"/>
      <c r="H27" s="41"/>
      <c r="I27" s="22"/>
      <c r="J27" s="41"/>
      <c r="K27" s="41">
        <f t="shared" si="0"/>
        <v>0</v>
      </c>
      <c r="L27" s="21"/>
      <c r="M27" s="43"/>
      <c r="N27" s="22"/>
      <c r="O27" s="43"/>
      <c r="P27" s="44">
        <f t="shared" si="1"/>
        <v>0</v>
      </c>
      <c r="Q27" s="41"/>
      <c r="R27" s="41"/>
      <c r="S27" s="41"/>
      <c r="T27" s="45">
        <f t="shared" si="3"/>
        <v>0</v>
      </c>
      <c r="U27" s="46"/>
      <c r="W27" s="47"/>
    </row>
    <row r="28" spans="2:23" x14ac:dyDescent="0.25">
      <c r="B28" s="37">
        <v>1.1499999999999999</v>
      </c>
      <c r="C28" s="38"/>
      <c r="D28" s="39"/>
      <c r="E28" s="40"/>
      <c r="F28" s="40"/>
      <c r="G28" s="22"/>
      <c r="H28" s="41"/>
      <c r="I28" s="22"/>
      <c r="J28" s="41"/>
      <c r="K28" s="41">
        <f t="shared" si="0"/>
        <v>0</v>
      </c>
      <c r="L28" s="21"/>
      <c r="M28" s="43"/>
      <c r="N28" s="22"/>
      <c r="O28" s="43"/>
      <c r="P28" s="44">
        <f t="shared" si="1"/>
        <v>0</v>
      </c>
      <c r="Q28" s="41"/>
      <c r="R28" s="41"/>
      <c r="S28" s="41"/>
      <c r="T28" s="45">
        <f t="shared" si="3"/>
        <v>0</v>
      </c>
      <c r="U28" s="46"/>
      <c r="W28" s="47"/>
    </row>
    <row r="29" spans="2:23" x14ac:dyDescent="0.25">
      <c r="B29" s="37">
        <v>1.1599999999999999</v>
      </c>
      <c r="C29" s="38"/>
      <c r="D29" s="39"/>
      <c r="E29" s="40"/>
      <c r="F29" s="40"/>
      <c r="G29" s="22"/>
      <c r="H29" s="41"/>
      <c r="I29" s="22"/>
      <c r="J29" s="41"/>
      <c r="K29" s="41">
        <f t="shared" si="0"/>
        <v>0</v>
      </c>
      <c r="L29" s="21"/>
      <c r="M29" s="43"/>
      <c r="N29" s="22"/>
      <c r="O29" s="43"/>
      <c r="P29" s="44">
        <f t="shared" si="1"/>
        <v>0</v>
      </c>
      <c r="Q29" s="41"/>
      <c r="R29" s="41"/>
      <c r="S29" s="41"/>
      <c r="T29" s="45">
        <f t="shared" si="3"/>
        <v>0</v>
      </c>
      <c r="U29" s="46"/>
      <c r="W29" s="47"/>
    </row>
    <row r="30" spans="2:23" x14ac:dyDescent="0.25">
      <c r="B30" s="37">
        <v>1.17</v>
      </c>
      <c r="C30" s="38"/>
      <c r="D30" s="39"/>
      <c r="E30" s="40"/>
      <c r="F30" s="40"/>
      <c r="G30" s="22"/>
      <c r="H30" s="41"/>
      <c r="I30" s="22"/>
      <c r="J30" s="41"/>
      <c r="K30" s="41">
        <f t="shared" si="0"/>
        <v>0</v>
      </c>
      <c r="L30" s="21"/>
      <c r="M30" s="43"/>
      <c r="N30" s="22"/>
      <c r="O30" s="43"/>
      <c r="P30" s="44">
        <f t="shared" si="1"/>
        <v>0</v>
      </c>
      <c r="Q30" s="41"/>
      <c r="R30" s="41"/>
      <c r="S30" s="41"/>
      <c r="T30" s="45">
        <f t="shared" si="3"/>
        <v>0</v>
      </c>
      <c r="U30" s="46"/>
      <c r="W30" s="47"/>
    </row>
    <row r="31" spans="2:23" x14ac:dyDescent="0.25">
      <c r="B31" s="37">
        <v>1.18</v>
      </c>
      <c r="C31" s="38"/>
      <c r="D31" s="39"/>
      <c r="E31" s="40"/>
      <c r="F31" s="40"/>
      <c r="G31" s="22"/>
      <c r="H31" s="41"/>
      <c r="I31" s="22"/>
      <c r="J31" s="41"/>
      <c r="K31" s="41">
        <f t="shared" si="0"/>
        <v>0</v>
      </c>
      <c r="L31" s="21"/>
      <c r="M31" s="43"/>
      <c r="N31" s="22"/>
      <c r="O31" s="43"/>
      <c r="P31" s="44">
        <f t="shared" si="1"/>
        <v>0</v>
      </c>
      <c r="Q31" s="41"/>
      <c r="R31" s="41"/>
      <c r="S31" s="41"/>
      <c r="T31" s="45">
        <f t="shared" si="3"/>
        <v>0</v>
      </c>
      <c r="U31" s="46"/>
      <c r="W31" s="47"/>
    </row>
    <row r="32" spans="2:23" x14ac:dyDescent="0.25">
      <c r="B32" s="37">
        <v>1.19</v>
      </c>
      <c r="C32" s="38"/>
      <c r="D32" s="39"/>
      <c r="E32" s="40"/>
      <c r="F32" s="40"/>
      <c r="G32" s="22"/>
      <c r="H32" s="41"/>
      <c r="I32" s="22"/>
      <c r="J32" s="41"/>
      <c r="K32" s="41">
        <f t="shared" si="0"/>
        <v>0</v>
      </c>
      <c r="L32" s="21"/>
      <c r="M32" s="43"/>
      <c r="N32" s="22"/>
      <c r="O32" s="43"/>
      <c r="P32" s="44">
        <f t="shared" si="1"/>
        <v>0</v>
      </c>
      <c r="Q32" s="41"/>
      <c r="R32" s="41"/>
      <c r="S32" s="41"/>
      <c r="T32" s="45">
        <f t="shared" si="3"/>
        <v>0</v>
      </c>
      <c r="U32" s="46"/>
      <c r="W32" s="47"/>
    </row>
    <row r="33" spans="2:23" x14ac:dyDescent="0.25">
      <c r="B33" s="48">
        <v>1.2</v>
      </c>
      <c r="C33" s="38"/>
      <c r="D33" s="39"/>
      <c r="E33" s="40"/>
      <c r="F33" s="40"/>
      <c r="G33" s="22"/>
      <c r="H33" s="41"/>
      <c r="I33" s="22"/>
      <c r="J33" s="41"/>
      <c r="K33" s="41">
        <f t="shared" si="0"/>
        <v>0</v>
      </c>
      <c r="L33" s="21"/>
      <c r="M33" s="43"/>
      <c r="N33" s="22"/>
      <c r="O33" s="43"/>
      <c r="P33" s="44">
        <f t="shared" si="1"/>
        <v>0</v>
      </c>
      <c r="Q33" s="41"/>
      <c r="R33" s="41"/>
      <c r="S33" s="41"/>
      <c r="T33" s="45">
        <f t="shared" si="3"/>
        <v>0</v>
      </c>
      <c r="U33" s="46"/>
      <c r="W33" s="47"/>
    </row>
    <row r="34" spans="2:23" x14ac:dyDescent="0.25">
      <c r="B34" s="37">
        <v>1.21</v>
      </c>
      <c r="C34" s="38"/>
      <c r="D34" s="39"/>
      <c r="E34" s="40"/>
      <c r="F34" s="40"/>
      <c r="G34" s="22"/>
      <c r="H34" s="41"/>
      <c r="I34" s="22"/>
      <c r="J34" s="41"/>
      <c r="K34" s="41">
        <f t="shared" si="0"/>
        <v>0</v>
      </c>
      <c r="L34" s="21"/>
      <c r="M34" s="43"/>
      <c r="N34" s="22"/>
      <c r="O34" s="43"/>
      <c r="P34" s="44">
        <f t="shared" si="1"/>
        <v>0</v>
      </c>
      <c r="Q34" s="41"/>
      <c r="R34" s="41"/>
      <c r="S34" s="41"/>
      <c r="T34" s="45">
        <f t="shared" si="3"/>
        <v>0</v>
      </c>
      <c r="U34" s="46"/>
      <c r="W34" s="47"/>
    </row>
    <row r="35" spans="2:23" x14ac:dyDescent="0.25">
      <c r="B35" s="37">
        <v>1.22</v>
      </c>
      <c r="C35" s="38"/>
      <c r="D35" s="39"/>
      <c r="E35" s="40"/>
      <c r="F35" s="40"/>
      <c r="G35" s="22"/>
      <c r="H35" s="41"/>
      <c r="I35" s="22"/>
      <c r="J35" s="41"/>
      <c r="K35" s="41">
        <f t="shared" si="0"/>
        <v>0</v>
      </c>
      <c r="L35" s="21"/>
      <c r="M35" s="43"/>
      <c r="N35" s="22"/>
      <c r="O35" s="43"/>
      <c r="P35" s="44">
        <f t="shared" si="1"/>
        <v>0</v>
      </c>
      <c r="Q35" s="41"/>
      <c r="R35" s="41"/>
      <c r="S35" s="41"/>
      <c r="T35" s="45">
        <f t="shared" si="3"/>
        <v>0</v>
      </c>
      <c r="U35" s="46"/>
      <c r="W35" s="47"/>
    </row>
    <row r="36" spans="2:23" x14ac:dyDescent="0.25">
      <c r="B36" s="37">
        <v>1.23</v>
      </c>
      <c r="C36" s="38"/>
      <c r="D36" s="39"/>
      <c r="E36" s="40"/>
      <c r="F36" s="40"/>
      <c r="G36" s="22"/>
      <c r="H36" s="41"/>
      <c r="I36" s="22"/>
      <c r="J36" s="41"/>
      <c r="K36" s="41">
        <f t="shared" si="0"/>
        <v>0</v>
      </c>
      <c r="L36" s="21"/>
      <c r="M36" s="43"/>
      <c r="N36" s="22"/>
      <c r="O36" s="43"/>
      <c r="P36" s="44">
        <f t="shared" si="1"/>
        <v>0</v>
      </c>
      <c r="Q36" s="41"/>
      <c r="R36" s="41"/>
      <c r="S36" s="41"/>
      <c r="T36" s="45">
        <f t="shared" si="3"/>
        <v>0</v>
      </c>
      <c r="U36" s="46"/>
      <c r="W36" s="47"/>
    </row>
    <row r="37" spans="2:23" x14ac:dyDescent="0.25">
      <c r="B37" s="37">
        <v>1.24</v>
      </c>
      <c r="C37" s="38"/>
      <c r="D37" s="39"/>
      <c r="E37" s="40"/>
      <c r="F37" s="40"/>
      <c r="G37" s="22"/>
      <c r="H37" s="41"/>
      <c r="I37" s="22"/>
      <c r="J37" s="41"/>
      <c r="K37" s="41">
        <f t="shared" si="0"/>
        <v>0</v>
      </c>
      <c r="L37" s="21"/>
      <c r="M37" s="43"/>
      <c r="N37" s="22"/>
      <c r="O37" s="43"/>
      <c r="P37" s="44">
        <f t="shared" si="1"/>
        <v>0</v>
      </c>
      <c r="Q37" s="41"/>
      <c r="R37" s="41"/>
      <c r="S37" s="41"/>
      <c r="T37" s="45">
        <f t="shared" si="3"/>
        <v>0</v>
      </c>
      <c r="U37" s="46"/>
      <c r="W37" s="47"/>
    </row>
    <row r="38" spans="2:23" x14ac:dyDescent="0.25">
      <c r="B38" s="37">
        <v>1.25</v>
      </c>
      <c r="C38" s="38"/>
      <c r="D38" s="39"/>
      <c r="E38" s="40"/>
      <c r="F38" s="40"/>
      <c r="G38" s="22"/>
      <c r="H38" s="41"/>
      <c r="I38" s="22"/>
      <c r="J38" s="41"/>
      <c r="K38" s="41">
        <f t="shared" si="0"/>
        <v>0</v>
      </c>
      <c r="L38" s="21"/>
      <c r="M38" s="43"/>
      <c r="N38" s="22"/>
      <c r="O38" s="43"/>
      <c r="P38" s="44">
        <f t="shared" si="1"/>
        <v>0</v>
      </c>
      <c r="Q38" s="41"/>
      <c r="R38" s="41"/>
      <c r="S38" s="41"/>
      <c r="T38" s="45">
        <f t="shared" si="3"/>
        <v>0</v>
      </c>
      <c r="U38" s="46"/>
      <c r="W38" s="47"/>
    </row>
    <row r="39" spans="2:23" x14ac:dyDescent="0.25">
      <c r="B39" s="37">
        <v>1.26</v>
      </c>
      <c r="C39" s="38"/>
      <c r="D39" s="39"/>
      <c r="E39" s="40"/>
      <c r="F39" s="40"/>
      <c r="G39" s="22"/>
      <c r="H39" s="41"/>
      <c r="I39" s="22"/>
      <c r="J39" s="41"/>
      <c r="K39" s="41">
        <f t="shared" si="0"/>
        <v>0</v>
      </c>
      <c r="L39" s="21"/>
      <c r="M39" s="43"/>
      <c r="N39" s="22"/>
      <c r="O39" s="43"/>
      <c r="P39" s="44">
        <f t="shared" si="1"/>
        <v>0</v>
      </c>
      <c r="Q39" s="41"/>
      <c r="R39" s="41"/>
      <c r="S39" s="41"/>
      <c r="T39" s="45">
        <f t="shared" si="3"/>
        <v>0</v>
      </c>
      <c r="U39" s="46"/>
      <c r="W39" s="47">
        <f t="shared" si="2"/>
        <v>0</v>
      </c>
    </row>
    <row r="40" spans="2:23" x14ac:dyDescent="0.25">
      <c r="B40" s="37">
        <v>1.27</v>
      </c>
      <c r="C40" s="38"/>
      <c r="D40" s="39"/>
      <c r="E40" s="40"/>
      <c r="F40" s="40"/>
      <c r="G40" s="22"/>
      <c r="H40" s="41"/>
      <c r="I40" s="22"/>
      <c r="J40" s="41"/>
      <c r="K40" s="41">
        <f t="shared" si="0"/>
        <v>0</v>
      </c>
      <c r="L40" s="21"/>
      <c r="M40" s="41"/>
      <c r="N40" s="22"/>
      <c r="O40" s="43"/>
      <c r="P40" s="44">
        <f t="shared" si="1"/>
        <v>0</v>
      </c>
      <c r="Q40" s="41"/>
      <c r="R40" s="41"/>
      <c r="S40" s="41"/>
      <c r="T40" s="45">
        <f t="shared" si="3"/>
        <v>0</v>
      </c>
      <c r="U40" s="46"/>
      <c r="W40" s="47">
        <f t="shared" si="2"/>
        <v>0</v>
      </c>
    </row>
    <row r="41" spans="2:23" x14ac:dyDescent="0.25">
      <c r="B41" s="37">
        <v>1.28</v>
      </c>
      <c r="C41" s="38"/>
      <c r="D41" s="39"/>
      <c r="E41" s="40"/>
      <c r="F41" s="40"/>
      <c r="G41" s="22"/>
      <c r="H41" s="41"/>
      <c r="I41" s="22"/>
      <c r="J41" s="41"/>
      <c r="K41" s="41">
        <f t="shared" si="0"/>
        <v>0</v>
      </c>
      <c r="L41" s="21"/>
      <c r="M41" s="41"/>
      <c r="N41" s="22"/>
      <c r="O41" s="43"/>
      <c r="P41" s="44">
        <f t="shared" si="1"/>
        <v>0</v>
      </c>
      <c r="Q41" s="41"/>
      <c r="R41" s="41"/>
      <c r="S41" s="41"/>
      <c r="T41" s="45">
        <f t="shared" si="3"/>
        <v>0</v>
      </c>
      <c r="U41" s="46"/>
      <c r="W41" s="47">
        <f t="shared" si="2"/>
        <v>0</v>
      </c>
    </row>
    <row r="42" spans="2:23" x14ac:dyDescent="0.25">
      <c r="B42" s="37">
        <v>1.29</v>
      </c>
      <c r="C42" s="38"/>
      <c r="D42" s="39"/>
      <c r="E42" s="40"/>
      <c r="F42" s="40"/>
      <c r="G42" s="22"/>
      <c r="H42" s="41"/>
      <c r="I42" s="22"/>
      <c r="J42" s="41"/>
      <c r="K42" s="41">
        <f t="shared" si="0"/>
        <v>0</v>
      </c>
      <c r="L42" s="21"/>
      <c r="M42" s="41"/>
      <c r="N42" s="22"/>
      <c r="O42" s="41"/>
      <c r="P42" s="44">
        <f t="shared" si="1"/>
        <v>0</v>
      </c>
      <c r="Q42" s="41"/>
      <c r="R42" s="41"/>
      <c r="S42" s="41"/>
      <c r="T42" s="45">
        <f t="shared" si="3"/>
        <v>0</v>
      </c>
      <c r="U42" s="46"/>
      <c r="W42" s="47">
        <f t="shared" si="2"/>
        <v>0</v>
      </c>
    </row>
    <row r="43" spans="2:23" ht="15.75" thickBot="1" x14ac:dyDescent="0.3">
      <c r="B43" s="49">
        <v>1.3</v>
      </c>
      <c r="C43" s="50"/>
      <c r="D43" s="51"/>
      <c r="E43" s="52"/>
      <c r="F43" s="52"/>
      <c r="G43" s="24"/>
      <c r="H43" s="53"/>
      <c r="I43" s="24"/>
      <c r="J43" s="53"/>
      <c r="K43" s="53">
        <f t="shared" si="0"/>
        <v>0</v>
      </c>
      <c r="L43" s="23"/>
      <c r="M43" s="53"/>
      <c r="N43" s="24"/>
      <c r="O43" s="53"/>
      <c r="P43" s="54">
        <f t="shared" si="1"/>
        <v>0</v>
      </c>
      <c r="Q43" s="53"/>
      <c r="R43" s="53"/>
      <c r="S43" s="53"/>
      <c r="T43" s="45">
        <f t="shared" si="3"/>
        <v>0</v>
      </c>
      <c r="U43" s="55"/>
      <c r="W43" s="47">
        <f t="shared" si="2"/>
        <v>0</v>
      </c>
    </row>
    <row r="44" spans="2:23" ht="15.75" thickBot="1" x14ac:dyDescent="0.3">
      <c r="C44" s="147" t="s">
        <v>25</v>
      </c>
      <c r="D44" s="148"/>
      <c r="E44" s="148"/>
      <c r="F44" s="149"/>
      <c r="G44" s="56"/>
      <c r="H44" s="57"/>
      <c r="I44" s="57"/>
      <c r="J44" s="57"/>
      <c r="K44" s="58">
        <f>SUM(K14:K43)</f>
        <v>0</v>
      </c>
      <c r="L44" s="56"/>
      <c r="M44" s="57"/>
      <c r="N44" s="57"/>
      <c r="O44" s="57"/>
      <c r="P44" s="58">
        <f>SUM(P14:P43)</f>
        <v>303.76376000000005</v>
      </c>
      <c r="Q44" s="59"/>
      <c r="R44" s="59"/>
      <c r="S44" s="59"/>
      <c r="T44" s="58">
        <f>SUM(T14:T43)</f>
        <v>0</v>
      </c>
    </row>
    <row r="45" spans="2:23" ht="15.75" thickBot="1" x14ac:dyDescent="0.3">
      <c r="C45" s="147" t="s">
        <v>75</v>
      </c>
      <c r="D45" s="148"/>
      <c r="E45" s="148"/>
      <c r="F45" s="149"/>
      <c r="G45" s="60"/>
      <c r="H45" s="61"/>
      <c r="I45" s="61"/>
      <c r="J45" s="61"/>
      <c r="K45" s="62">
        <f>K44/$D$10</f>
        <v>0</v>
      </c>
      <c r="L45" s="60"/>
      <c r="M45" s="61"/>
      <c r="N45" s="61"/>
      <c r="O45" s="61"/>
      <c r="P45" s="62">
        <f>P44/$D$10</f>
        <v>303.76376000000005</v>
      </c>
      <c r="Q45" s="61"/>
      <c r="R45" s="61"/>
      <c r="S45" s="61"/>
      <c r="T45" s="62">
        <f>T44/$D$10</f>
        <v>0</v>
      </c>
    </row>
  </sheetData>
  <sheetProtection algorithmName="SHA-512" hashValue="caK+eQ2CHxIDXiBXavk8AaKBDNm5a/TSCXTsubCUj0n5XWbEo9c+AQJG0RpmcfJX0SQyNHT7kGqrckjciMkNRw==" saltValue="1JFG5Sdz0WVfPtcOMlqRJg==" spinCount="100000" sheet="1" objects="1" scenarios="1"/>
  <dataConsolidate/>
  <mergeCells count="12">
    <mergeCell ref="G2:N8"/>
    <mergeCell ref="B12:B13"/>
    <mergeCell ref="C44:F44"/>
    <mergeCell ref="C45:F45"/>
    <mergeCell ref="U12:U13"/>
    <mergeCell ref="G12:K12"/>
    <mergeCell ref="L12:P12"/>
    <mergeCell ref="Q12:T12"/>
    <mergeCell ref="C12:C13"/>
    <mergeCell ref="D12:D13"/>
    <mergeCell ref="F12:F13"/>
    <mergeCell ref="E12:E13"/>
  </mergeCells>
  <dataValidations count="1">
    <dataValidation type="list" allowBlank="1" showInputMessage="1" showErrorMessage="1" sqref="E10">
      <formula1>$D$9:$E$9</formula1>
    </dataValidation>
  </dataValidations>
  <pageMargins left="0.7" right="0.7" top="0.75" bottom="0.75" header="0.3" footer="0.3"/>
  <pageSetup orientation="portrait"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1:W45"/>
  <sheetViews>
    <sheetView zoomScale="80" zoomScaleNormal="80" workbookViewId="0">
      <pane xSplit="6" ySplit="13" topLeftCell="G14" activePane="bottomRight" state="frozen"/>
      <selection pane="topRight" activeCell="G1" sqref="G1"/>
      <selection pane="bottomLeft" activeCell="A14" sqref="A14"/>
      <selection pane="bottomRight"/>
    </sheetView>
  </sheetViews>
  <sheetFormatPr defaultRowHeight="15" x14ac:dyDescent="0.25"/>
  <cols>
    <col min="1" max="1" width="2" style="3" customWidth="1"/>
    <col min="2" max="2" width="5" style="3" bestFit="1" customWidth="1"/>
    <col min="3" max="3" width="45.7109375" style="3" customWidth="1"/>
    <col min="4" max="6" width="6.7109375" style="3" customWidth="1"/>
    <col min="7" max="7" width="26" style="3" customWidth="1"/>
    <col min="8" max="10" width="9.7109375" style="3" customWidth="1"/>
    <col min="11" max="11" width="12.7109375" style="3" customWidth="1"/>
    <col min="12" max="12" width="23.140625" style="3" customWidth="1"/>
    <col min="13" max="15" width="9.7109375" style="3" customWidth="1"/>
    <col min="16" max="16" width="12.7109375" style="3" customWidth="1"/>
    <col min="17" max="19" width="9.7109375" style="3" customWidth="1"/>
    <col min="20" max="20" width="12.7109375" style="3" customWidth="1"/>
    <col min="21" max="21" width="26.85546875" style="3" customWidth="1"/>
    <col min="22" max="22" width="9.140625" style="3"/>
    <col min="23" max="23" width="9.140625" style="3" hidden="1" customWidth="1"/>
    <col min="24" max="16384" width="9.140625" style="3"/>
  </cols>
  <sheetData>
    <row r="1" spans="2:23" ht="15.75" thickBot="1" x14ac:dyDescent="0.3"/>
    <row r="2" spans="2:23" ht="15" customHeight="1" x14ac:dyDescent="0.25">
      <c r="G2" s="136" t="s">
        <v>73</v>
      </c>
      <c r="H2" s="137"/>
      <c r="I2" s="137"/>
      <c r="J2" s="137"/>
      <c r="K2" s="137"/>
      <c r="L2" s="137"/>
      <c r="M2" s="137"/>
      <c r="N2" s="138"/>
    </row>
    <row r="3" spans="2:23" x14ac:dyDescent="0.25">
      <c r="G3" s="139"/>
      <c r="H3" s="140"/>
      <c r="I3" s="140"/>
      <c r="J3" s="140"/>
      <c r="K3" s="140"/>
      <c r="L3" s="140"/>
      <c r="M3" s="140"/>
      <c r="N3" s="141"/>
    </row>
    <row r="4" spans="2:23" x14ac:dyDescent="0.25">
      <c r="G4" s="139"/>
      <c r="H4" s="140"/>
      <c r="I4" s="140"/>
      <c r="J4" s="140"/>
      <c r="K4" s="140"/>
      <c r="L4" s="140"/>
      <c r="M4" s="140"/>
      <c r="N4" s="141"/>
    </row>
    <row r="5" spans="2:23" x14ac:dyDescent="0.25">
      <c r="G5" s="139"/>
      <c r="H5" s="140"/>
      <c r="I5" s="140"/>
      <c r="J5" s="140"/>
      <c r="K5" s="140"/>
      <c r="L5" s="140"/>
      <c r="M5" s="140"/>
      <c r="N5" s="141"/>
    </row>
    <row r="6" spans="2:23" x14ac:dyDescent="0.25">
      <c r="G6" s="139"/>
      <c r="H6" s="140"/>
      <c r="I6" s="140"/>
      <c r="J6" s="140"/>
      <c r="K6" s="140"/>
      <c r="L6" s="140"/>
      <c r="M6" s="140"/>
      <c r="N6" s="141"/>
    </row>
    <row r="7" spans="2:23" x14ac:dyDescent="0.25">
      <c r="G7" s="139"/>
      <c r="H7" s="140"/>
      <c r="I7" s="140"/>
      <c r="J7" s="140"/>
      <c r="K7" s="140"/>
      <c r="L7" s="140"/>
      <c r="M7" s="140"/>
      <c r="N7" s="141"/>
    </row>
    <row r="8" spans="2:23" ht="15.75" thickBot="1" x14ac:dyDescent="0.3">
      <c r="G8" s="142"/>
      <c r="H8" s="143"/>
      <c r="I8" s="143"/>
      <c r="J8" s="143"/>
      <c r="K8" s="143"/>
      <c r="L8" s="143"/>
      <c r="M8" s="143"/>
      <c r="N8" s="144"/>
    </row>
    <row r="9" spans="2:23" ht="15.75" thickBot="1" x14ac:dyDescent="0.3"/>
    <row r="10" spans="2:23" ht="16.5" thickBot="1" x14ac:dyDescent="0.3">
      <c r="C10" s="28" t="s">
        <v>70</v>
      </c>
      <c r="D10" s="16">
        <f>'1_AdecTerreno'!D10</f>
        <v>1</v>
      </c>
      <c r="E10" s="15" t="str">
        <f>'1_AdecTerreno'!E10</f>
        <v>ha</v>
      </c>
      <c r="F10" s="63"/>
    </row>
    <row r="11" spans="2:23" ht="15.75" thickBot="1" x14ac:dyDescent="0.3"/>
    <row r="12" spans="2:23" s="30" customFormat="1" ht="15.75" x14ac:dyDescent="0.25">
      <c r="B12" s="145">
        <v>2</v>
      </c>
      <c r="C12" s="157" t="s">
        <v>6</v>
      </c>
      <c r="D12" s="159" t="s">
        <v>68</v>
      </c>
      <c r="E12" s="157" t="s">
        <v>7</v>
      </c>
      <c r="F12" s="157" t="s">
        <v>13</v>
      </c>
      <c r="G12" s="152" t="s">
        <v>15</v>
      </c>
      <c r="H12" s="152"/>
      <c r="I12" s="152"/>
      <c r="J12" s="152"/>
      <c r="K12" s="152"/>
      <c r="L12" s="153" t="s">
        <v>16</v>
      </c>
      <c r="M12" s="154"/>
      <c r="N12" s="154"/>
      <c r="O12" s="154"/>
      <c r="P12" s="155"/>
      <c r="Q12" s="156" t="s">
        <v>17</v>
      </c>
      <c r="R12" s="154"/>
      <c r="S12" s="154"/>
      <c r="T12" s="155"/>
      <c r="U12" s="150" t="s">
        <v>21</v>
      </c>
    </row>
    <row r="13" spans="2:23" s="36" customFormat="1" ht="26.25" thickBot="1" x14ac:dyDescent="0.3">
      <c r="B13" s="146"/>
      <c r="C13" s="158"/>
      <c r="D13" s="160"/>
      <c r="E13" s="158"/>
      <c r="F13" s="158"/>
      <c r="G13" s="31" t="s">
        <v>8</v>
      </c>
      <c r="H13" s="32" t="s">
        <v>9</v>
      </c>
      <c r="I13" s="32" t="s">
        <v>10</v>
      </c>
      <c r="J13" s="32" t="s">
        <v>11</v>
      </c>
      <c r="K13" s="33" t="s">
        <v>12</v>
      </c>
      <c r="L13" s="34" t="s">
        <v>14</v>
      </c>
      <c r="M13" s="32" t="s">
        <v>9</v>
      </c>
      <c r="N13" s="32" t="s">
        <v>10</v>
      </c>
      <c r="O13" s="32" t="s">
        <v>11</v>
      </c>
      <c r="P13" s="35" t="s">
        <v>18</v>
      </c>
      <c r="Q13" s="31" t="s">
        <v>22</v>
      </c>
      <c r="R13" s="32" t="s">
        <v>23</v>
      </c>
      <c r="S13" s="32" t="s">
        <v>24</v>
      </c>
      <c r="T13" s="35" t="s">
        <v>19</v>
      </c>
      <c r="U13" s="151"/>
    </row>
    <row r="14" spans="2:23" x14ac:dyDescent="0.25">
      <c r="B14" s="37">
        <v>2.0099999999999998</v>
      </c>
      <c r="C14" s="38"/>
      <c r="D14" s="39"/>
      <c r="E14" s="40"/>
      <c r="F14" s="40"/>
      <c r="G14" s="22"/>
      <c r="H14" s="41"/>
      <c r="I14" s="22"/>
      <c r="J14" s="41"/>
      <c r="K14" s="41">
        <f>H14*J14</f>
        <v>0</v>
      </c>
      <c r="L14" s="21"/>
      <c r="M14" s="41"/>
      <c r="N14" s="22"/>
      <c r="O14" s="41"/>
      <c r="P14" s="44">
        <f>M14*O14</f>
        <v>0</v>
      </c>
      <c r="Q14" s="41"/>
      <c r="R14" s="41"/>
      <c r="S14" s="41"/>
      <c r="T14" s="45">
        <f>Q14*R14*S14</f>
        <v>0</v>
      </c>
      <c r="U14" s="46"/>
      <c r="W14" s="47">
        <f>SUM(K14,P14,T14)</f>
        <v>0</v>
      </c>
    </row>
    <row r="15" spans="2:23" ht="30" x14ac:dyDescent="0.25">
      <c r="B15" s="37">
        <v>2.02</v>
      </c>
      <c r="C15" s="64" t="s">
        <v>144</v>
      </c>
      <c r="D15" s="39">
        <v>17</v>
      </c>
      <c r="E15" s="40">
        <v>11</v>
      </c>
      <c r="F15" s="40">
        <v>2016</v>
      </c>
      <c r="G15" s="22" t="s">
        <v>146</v>
      </c>
      <c r="H15" s="43">
        <v>100</v>
      </c>
      <c r="I15" s="22" t="s">
        <v>143</v>
      </c>
      <c r="J15" s="43">
        <f>3*0.3211</f>
        <v>0.96330000000000005</v>
      </c>
      <c r="K15" s="43">
        <f t="shared" ref="K15:K43" si="0">H15*J15</f>
        <v>96.33</v>
      </c>
      <c r="L15" s="21"/>
      <c r="M15" s="43"/>
      <c r="N15" s="22"/>
      <c r="O15" s="41"/>
      <c r="P15" s="44">
        <f t="shared" ref="P15:P43" si="1">M15*O15</f>
        <v>0</v>
      </c>
      <c r="Q15" s="41"/>
      <c r="R15" s="41"/>
      <c r="S15" s="41"/>
      <c r="T15" s="45">
        <f t="shared" ref="T15:T43" si="2">Q15*R15*S15</f>
        <v>0</v>
      </c>
      <c r="U15" s="46"/>
      <c r="W15" s="47">
        <f t="shared" ref="W15:W43" si="3">SUM(K15,P15,T15)</f>
        <v>96.33</v>
      </c>
    </row>
    <row r="16" spans="2:23" ht="41.25" customHeight="1" x14ac:dyDescent="0.25">
      <c r="B16" s="37">
        <v>2.0299999999999998</v>
      </c>
      <c r="C16" s="64" t="s">
        <v>145</v>
      </c>
      <c r="D16" s="39">
        <v>17</v>
      </c>
      <c r="E16" s="40">
        <v>11</v>
      </c>
      <c r="F16" s="65">
        <v>2016</v>
      </c>
      <c r="G16" s="22" t="s">
        <v>147</v>
      </c>
      <c r="H16" s="43">
        <v>90</v>
      </c>
      <c r="I16" s="22" t="s">
        <v>143</v>
      </c>
      <c r="J16" s="43">
        <f>3*0.243854</f>
        <v>0.73156199999999993</v>
      </c>
      <c r="K16" s="43">
        <f t="shared" si="0"/>
        <v>65.840579999999989</v>
      </c>
      <c r="L16" s="21"/>
      <c r="M16" s="43"/>
      <c r="N16" s="22"/>
      <c r="O16" s="43"/>
      <c r="P16" s="44">
        <f t="shared" si="1"/>
        <v>0</v>
      </c>
      <c r="Q16" s="41"/>
      <c r="R16" s="41"/>
      <c r="S16" s="41"/>
      <c r="T16" s="45">
        <f t="shared" si="2"/>
        <v>0</v>
      </c>
      <c r="U16" s="46"/>
      <c r="W16" s="47">
        <f t="shared" si="3"/>
        <v>65.840579999999989</v>
      </c>
    </row>
    <row r="17" spans="2:23" ht="30" x14ac:dyDescent="0.25">
      <c r="B17" s="37">
        <v>2.04</v>
      </c>
      <c r="C17" s="64" t="s">
        <v>149</v>
      </c>
      <c r="D17" s="39">
        <v>18</v>
      </c>
      <c r="E17" s="40">
        <v>11</v>
      </c>
      <c r="F17" s="40">
        <v>2016</v>
      </c>
      <c r="G17" s="22" t="s">
        <v>148</v>
      </c>
      <c r="H17" s="43">
        <v>48.55</v>
      </c>
      <c r="I17" s="22" t="s">
        <v>143</v>
      </c>
      <c r="J17" s="43">
        <f>3*0.2473*1.25</f>
        <v>0.92737500000000006</v>
      </c>
      <c r="K17" s="43">
        <f t="shared" si="0"/>
        <v>45.024056250000001</v>
      </c>
      <c r="L17" s="21"/>
      <c r="M17" s="43"/>
      <c r="N17" s="22"/>
      <c r="O17" s="43"/>
      <c r="P17" s="44">
        <f t="shared" si="1"/>
        <v>0</v>
      </c>
      <c r="Q17" s="41"/>
      <c r="R17" s="41"/>
      <c r="S17" s="41"/>
      <c r="T17" s="45">
        <f t="shared" si="2"/>
        <v>0</v>
      </c>
      <c r="U17" s="46"/>
      <c r="W17" s="47">
        <f t="shared" si="3"/>
        <v>45.024056250000001</v>
      </c>
    </row>
    <row r="18" spans="2:23" ht="30" x14ac:dyDescent="0.25">
      <c r="B18" s="37">
        <v>2.0499999999999998</v>
      </c>
      <c r="C18" s="64" t="s">
        <v>150</v>
      </c>
      <c r="D18" s="39">
        <v>18</v>
      </c>
      <c r="E18" s="40">
        <v>11</v>
      </c>
      <c r="F18" s="40">
        <v>2016</v>
      </c>
      <c r="G18" s="22" t="s">
        <v>151</v>
      </c>
      <c r="H18" s="43">
        <v>48.55</v>
      </c>
      <c r="I18" s="22" t="s">
        <v>143</v>
      </c>
      <c r="J18" s="43">
        <f>3*0.3274*1.25</f>
        <v>1.2277500000000001</v>
      </c>
      <c r="K18" s="43">
        <f t="shared" si="0"/>
        <v>59.607262500000004</v>
      </c>
      <c r="L18" s="21"/>
      <c r="M18" s="43"/>
      <c r="N18" s="22"/>
      <c r="O18" s="43"/>
      <c r="P18" s="44">
        <f t="shared" si="1"/>
        <v>0</v>
      </c>
      <c r="Q18" s="41"/>
      <c r="R18" s="41"/>
      <c r="S18" s="41"/>
      <c r="T18" s="45">
        <f t="shared" si="2"/>
        <v>0</v>
      </c>
      <c r="U18" s="46"/>
      <c r="W18" s="47">
        <f t="shared" si="3"/>
        <v>59.607262500000004</v>
      </c>
    </row>
    <row r="19" spans="2:23" ht="53.25" customHeight="1" x14ac:dyDescent="0.25">
      <c r="B19" s="37">
        <v>2.06</v>
      </c>
      <c r="C19" s="64" t="s">
        <v>152</v>
      </c>
      <c r="D19" s="39">
        <v>19</v>
      </c>
      <c r="E19" s="40">
        <v>11</v>
      </c>
      <c r="F19" s="40">
        <v>2016</v>
      </c>
      <c r="J19" s="43"/>
      <c r="K19" s="43">
        <f>M19*J19</f>
        <v>0</v>
      </c>
      <c r="L19" s="21" t="s">
        <v>153</v>
      </c>
      <c r="M19" s="43">
        <v>175.95</v>
      </c>
      <c r="N19" s="22" t="s">
        <v>125</v>
      </c>
      <c r="O19" s="43">
        <v>0.69</v>
      </c>
      <c r="P19" s="44">
        <f t="shared" si="1"/>
        <v>121.40549999999999</v>
      </c>
      <c r="Q19" s="41"/>
      <c r="R19" s="41"/>
      <c r="S19" s="41"/>
      <c r="T19" s="45">
        <f t="shared" si="2"/>
        <v>0</v>
      </c>
      <c r="U19" s="46"/>
      <c r="W19" s="47">
        <f t="shared" si="3"/>
        <v>121.40549999999999</v>
      </c>
    </row>
    <row r="20" spans="2:23" ht="44.25" customHeight="1" x14ac:dyDescent="0.25">
      <c r="B20" s="37">
        <v>2.0699999999999998</v>
      </c>
      <c r="C20" s="64" t="s">
        <v>155</v>
      </c>
      <c r="D20" s="39">
        <v>21</v>
      </c>
      <c r="E20" s="40">
        <v>11</v>
      </c>
      <c r="F20" s="40">
        <v>2016</v>
      </c>
      <c r="G20" s="22"/>
      <c r="H20" s="43"/>
      <c r="I20" s="22"/>
      <c r="J20" s="43"/>
      <c r="K20" s="43">
        <f t="shared" si="0"/>
        <v>0</v>
      </c>
      <c r="L20" s="21" t="s">
        <v>154</v>
      </c>
      <c r="M20" s="43">
        <v>86.65</v>
      </c>
      <c r="N20" s="22" t="s">
        <v>125</v>
      </c>
      <c r="O20" s="43">
        <f>0.287*0.3</f>
        <v>8.6099999999999996E-2</v>
      </c>
      <c r="P20" s="44">
        <f t="shared" si="1"/>
        <v>7.4605649999999999</v>
      </c>
      <c r="Q20" s="41"/>
      <c r="R20" s="41"/>
      <c r="S20" s="41"/>
      <c r="T20" s="45">
        <f t="shared" si="2"/>
        <v>0</v>
      </c>
      <c r="U20" s="46"/>
      <c r="W20" s="47">
        <f t="shared" si="3"/>
        <v>7.4605649999999999</v>
      </c>
    </row>
    <row r="21" spans="2:23" x14ac:dyDescent="0.25">
      <c r="B21" s="37">
        <v>2.08</v>
      </c>
      <c r="C21" s="64"/>
      <c r="D21" s="39"/>
      <c r="E21" s="40"/>
      <c r="F21" s="40"/>
      <c r="G21" s="22"/>
      <c r="H21" s="43"/>
      <c r="I21" s="22"/>
      <c r="J21" s="43"/>
      <c r="K21" s="43">
        <f t="shared" si="0"/>
        <v>0</v>
      </c>
      <c r="L21" s="21"/>
      <c r="M21" s="43"/>
      <c r="N21" s="22"/>
      <c r="O21" s="43"/>
      <c r="P21" s="44">
        <f t="shared" si="1"/>
        <v>0</v>
      </c>
      <c r="Q21" s="41"/>
      <c r="R21" s="41"/>
      <c r="S21" s="41"/>
      <c r="T21" s="45">
        <f t="shared" si="2"/>
        <v>0</v>
      </c>
      <c r="U21" s="46"/>
      <c r="W21" s="47">
        <f t="shared" si="3"/>
        <v>0</v>
      </c>
    </row>
    <row r="22" spans="2:23" x14ac:dyDescent="0.25">
      <c r="B22" s="37">
        <v>2.09</v>
      </c>
      <c r="C22" s="64"/>
      <c r="D22" s="39"/>
      <c r="E22" s="40"/>
      <c r="F22" s="40"/>
      <c r="G22" s="22"/>
      <c r="H22" s="43"/>
      <c r="I22" s="22"/>
      <c r="J22" s="43"/>
      <c r="K22" s="43">
        <f t="shared" si="0"/>
        <v>0</v>
      </c>
      <c r="L22" s="21"/>
      <c r="M22" s="43"/>
      <c r="N22" s="22"/>
      <c r="O22" s="43"/>
      <c r="P22" s="44">
        <f t="shared" si="1"/>
        <v>0</v>
      </c>
      <c r="Q22" s="41"/>
      <c r="R22" s="41"/>
      <c r="S22" s="41"/>
      <c r="T22" s="45">
        <f t="shared" si="2"/>
        <v>0</v>
      </c>
      <c r="U22" s="46"/>
      <c r="W22" s="47">
        <f t="shared" si="3"/>
        <v>0</v>
      </c>
    </row>
    <row r="23" spans="2:23" x14ac:dyDescent="0.25">
      <c r="B23" s="48">
        <v>2.1</v>
      </c>
      <c r="C23" s="64"/>
      <c r="D23" s="39"/>
      <c r="E23" s="40"/>
      <c r="F23" s="40"/>
      <c r="G23" s="22"/>
      <c r="H23" s="43"/>
      <c r="I23" s="22"/>
      <c r="J23" s="43"/>
      <c r="K23" s="43">
        <f t="shared" si="0"/>
        <v>0</v>
      </c>
      <c r="L23" s="21"/>
      <c r="M23" s="43"/>
      <c r="N23" s="22"/>
      <c r="O23" s="43"/>
      <c r="P23" s="44">
        <f t="shared" si="1"/>
        <v>0</v>
      </c>
      <c r="Q23" s="41"/>
      <c r="R23" s="41"/>
      <c r="S23" s="41"/>
      <c r="T23" s="45">
        <f t="shared" si="2"/>
        <v>0</v>
      </c>
      <c r="U23" s="46"/>
      <c r="W23" s="47">
        <f t="shared" si="3"/>
        <v>0</v>
      </c>
    </row>
    <row r="24" spans="2:23" x14ac:dyDescent="0.25">
      <c r="B24" s="37">
        <v>2.11</v>
      </c>
      <c r="C24" s="64"/>
      <c r="D24" s="39"/>
      <c r="E24" s="40"/>
      <c r="F24" s="40"/>
      <c r="G24" s="22"/>
      <c r="H24" s="43"/>
      <c r="I24" s="22"/>
      <c r="J24" s="43"/>
      <c r="K24" s="43">
        <f t="shared" si="0"/>
        <v>0</v>
      </c>
      <c r="L24" s="21"/>
      <c r="M24" s="43"/>
      <c r="N24" s="22"/>
      <c r="O24" s="43"/>
      <c r="P24" s="44">
        <f t="shared" si="1"/>
        <v>0</v>
      </c>
      <c r="Q24" s="41"/>
      <c r="R24" s="41"/>
      <c r="S24" s="41"/>
      <c r="T24" s="45">
        <f t="shared" si="2"/>
        <v>0</v>
      </c>
      <c r="U24" s="46"/>
      <c r="W24" s="47"/>
    </row>
    <row r="25" spans="2:23" x14ac:dyDescent="0.25">
      <c r="B25" s="37">
        <v>2.12</v>
      </c>
      <c r="C25" s="64"/>
      <c r="D25" s="39"/>
      <c r="E25" s="40"/>
      <c r="F25" s="40"/>
      <c r="G25" s="22"/>
      <c r="H25" s="43"/>
      <c r="I25" s="22"/>
      <c r="J25" s="43"/>
      <c r="K25" s="43">
        <f t="shared" si="0"/>
        <v>0</v>
      </c>
      <c r="L25" s="21"/>
      <c r="M25" s="43"/>
      <c r="N25" s="22"/>
      <c r="O25" s="43"/>
      <c r="P25" s="44">
        <f t="shared" si="1"/>
        <v>0</v>
      </c>
      <c r="Q25" s="41"/>
      <c r="R25" s="41"/>
      <c r="S25" s="41"/>
      <c r="T25" s="45">
        <f t="shared" si="2"/>
        <v>0</v>
      </c>
      <c r="U25" s="46"/>
      <c r="W25" s="47"/>
    </row>
    <row r="26" spans="2:23" x14ac:dyDescent="0.25">
      <c r="B26" s="37">
        <v>2.13</v>
      </c>
      <c r="C26" s="64"/>
      <c r="D26" s="39"/>
      <c r="E26" s="40"/>
      <c r="F26" s="40"/>
      <c r="G26" s="22"/>
      <c r="H26" s="43"/>
      <c r="I26" s="22"/>
      <c r="J26" s="43"/>
      <c r="K26" s="43">
        <f t="shared" si="0"/>
        <v>0</v>
      </c>
      <c r="L26" s="21"/>
      <c r="M26" s="43"/>
      <c r="N26" s="22"/>
      <c r="O26" s="43"/>
      <c r="P26" s="44">
        <f t="shared" si="1"/>
        <v>0</v>
      </c>
      <c r="Q26" s="41"/>
      <c r="R26" s="41"/>
      <c r="S26" s="41"/>
      <c r="T26" s="45">
        <f t="shared" si="2"/>
        <v>0</v>
      </c>
      <c r="U26" s="46"/>
      <c r="W26" s="47"/>
    </row>
    <row r="27" spans="2:23" x14ac:dyDescent="0.25">
      <c r="B27" s="37">
        <v>2.14</v>
      </c>
      <c r="C27" s="64"/>
      <c r="D27" s="39"/>
      <c r="E27" s="40"/>
      <c r="F27" s="40"/>
      <c r="G27" s="22"/>
      <c r="H27" s="43"/>
      <c r="I27" s="22"/>
      <c r="J27" s="43"/>
      <c r="K27" s="43">
        <f t="shared" si="0"/>
        <v>0</v>
      </c>
      <c r="L27" s="21"/>
      <c r="M27" s="43"/>
      <c r="N27" s="22"/>
      <c r="O27" s="43"/>
      <c r="P27" s="44">
        <f t="shared" si="1"/>
        <v>0</v>
      </c>
      <c r="Q27" s="41"/>
      <c r="R27" s="41"/>
      <c r="S27" s="41"/>
      <c r="T27" s="45">
        <f t="shared" si="2"/>
        <v>0</v>
      </c>
      <c r="U27" s="46"/>
      <c r="W27" s="47"/>
    </row>
    <row r="28" spans="2:23" x14ac:dyDescent="0.25">
      <c r="B28" s="37">
        <v>2.15</v>
      </c>
      <c r="C28" s="64"/>
      <c r="D28" s="39"/>
      <c r="E28" s="40"/>
      <c r="F28" s="40"/>
      <c r="G28" s="22"/>
      <c r="H28" s="43"/>
      <c r="I28" s="22"/>
      <c r="J28" s="43"/>
      <c r="K28" s="43">
        <f t="shared" si="0"/>
        <v>0</v>
      </c>
      <c r="L28" s="21"/>
      <c r="M28" s="43"/>
      <c r="N28" s="22"/>
      <c r="O28" s="41"/>
      <c r="P28" s="44">
        <f t="shared" si="1"/>
        <v>0</v>
      </c>
      <c r="Q28" s="41"/>
      <c r="R28" s="41"/>
      <c r="S28" s="41"/>
      <c r="T28" s="45">
        <f t="shared" si="2"/>
        <v>0</v>
      </c>
      <c r="U28" s="46"/>
      <c r="W28" s="47"/>
    </row>
    <row r="29" spans="2:23" x14ac:dyDescent="0.25">
      <c r="B29" s="37">
        <v>2.16</v>
      </c>
      <c r="C29" s="64"/>
      <c r="D29" s="39"/>
      <c r="E29" s="40"/>
      <c r="F29" s="40"/>
      <c r="G29" s="22"/>
      <c r="H29" s="43"/>
      <c r="I29" s="22"/>
      <c r="J29" s="43"/>
      <c r="K29" s="43">
        <f t="shared" si="0"/>
        <v>0</v>
      </c>
      <c r="L29" s="21"/>
      <c r="M29" s="43"/>
      <c r="N29" s="22"/>
      <c r="O29" s="41"/>
      <c r="P29" s="44">
        <f t="shared" si="1"/>
        <v>0</v>
      </c>
      <c r="Q29" s="41"/>
      <c r="R29" s="41"/>
      <c r="S29" s="41"/>
      <c r="T29" s="45">
        <f t="shared" si="2"/>
        <v>0</v>
      </c>
      <c r="U29" s="46"/>
      <c r="W29" s="47"/>
    </row>
    <row r="30" spans="2:23" x14ac:dyDescent="0.25">
      <c r="B30" s="37">
        <v>2.17</v>
      </c>
      <c r="C30" s="64"/>
      <c r="D30" s="39"/>
      <c r="E30" s="40"/>
      <c r="F30" s="40"/>
      <c r="G30" s="22"/>
      <c r="H30" s="43"/>
      <c r="I30" s="22"/>
      <c r="J30" s="43"/>
      <c r="K30" s="43">
        <f t="shared" si="0"/>
        <v>0</v>
      </c>
      <c r="L30" s="21"/>
      <c r="M30" s="43"/>
      <c r="N30" s="22"/>
      <c r="O30" s="41"/>
      <c r="P30" s="45">
        <f t="shared" si="1"/>
        <v>0</v>
      </c>
      <c r="Q30" s="41"/>
      <c r="R30" s="41"/>
      <c r="S30" s="41"/>
      <c r="T30" s="45">
        <f t="shared" si="2"/>
        <v>0</v>
      </c>
      <c r="U30" s="46"/>
      <c r="W30" s="47"/>
    </row>
    <row r="31" spans="2:23" x14ac:dyDescent="0.25">
      <c r="B31" s="37">
        <v>2.1800000000000002</v>
      </c>
      <c r="C31" s="64"/>
      <c r="D31" s="39"/>
      <c r="E31" s="40"/>
      <c r="F31" s="40"/>
      <c r="G31" s="22"/>
      <c r="H31" s="43"/>
      <c r="I31" s="22"/>
      <c r="J31" s="41"/>
      <c r="K31" s="41">
        <f t="shared" si="0"/>
        <v>0</v>
      </c>
      <c r="L31" s="21"/>
      <c r="M31" s="43"/>
      <c r="N31" s="22"/>
      <c r="O31" s="41"/>
      <c r="P31" s="45">
        <f t="shared" si="1"/>
        <v>0</v>
      </c>
      <c r="Q31" s="41"/>
      <c r="R31" s="41"/>
      <c r="S31" s="41"/>
      <c r="T31" s="45">
        <f t="shared" si="2"/>
        <v>0</v>
      </c>
      <c r="U31" s="46"/>
      <c r="W31" s="47"/>
    </row>
    <row r="32" spans="2:23" x14ac:dyDescent="0.25">
      <c r="B32" s="37">
        <v>2.19</v>
      </c>
      <c r="C32" s="64"/>
      <c r="D32" s="39"/>
      <c r="E32" s="40"/>
      <c r="F32" s="40"/>
      <c r="G32" s="22"/>
      <c r="H32" s="43"/>
      <c r="I32" s="22"/>
      <c r="J32" s="41"/>
      <c r="K32" s="41">
        <f t="shared" si="0"/>
        <v>0</v>
      </c>
      <c r="L32" s="21"/>
      <c r="M32" s="43"/>
      <c r="N32" s="22"/>
      <c r="O32" s="41"/>
      <c r="P32" s="45">
        <f t="shared" si="1"/>
        <v>0</v>
      </c>
      <c r="Q32" s="41"/>
      <c r="R32" s="41"/>
      <c r="S32" s="41"/>
      <c r="T32" s="45">
        <f t="shared" si="2"/>
        <v>0</v>
      </c>
      <c r="U32" s="46"/>
      <c r="W32" s="47"/>
    </row>
    <row r="33" spans="2:23" x14ac:dyDescent="0.25">
      <c r="B33" s="48">
        <v>2.2000000000000002</v>
      </c>
      <c r="C33" s="64"/>
      <c r="D33" s="39"/>
      <c r="E33" s="40"/>
      <c r="F33" s="40"/>
      <c r="G33" s="22"/>
      <c r="H33" s="43"/>
      <c r="I33" s="22"/>
      <c r="J33" s="41"/>
      <c r="K33" s="41">
        <f t="shared" si="0"/>
        <v>0</v>
      </c>
      <c r="L33" s="21"/>
      <c r="M33" s="43"/>
      <c r="N33" s="22"/>
      <c r="O33" s="41"/>
      <c r="P33" s="45">
        <f t="shared" si="1"/>
        <v>0</v>
      </c>
      <c r="Q33" s="41"/>
      <c r="R33" s="41"/>
      <c r="S33" s="41"/>
      <c r="T33" s="45">
        <f t="shared" si="2"/>
        <v>0</v>
      </c>
      <c r="U33" s="46"/>
      <c r="W33" s="47"/>
    </row>
    <row r="34" spans="2:23" x14ac:dyDescent="0.25">
      <c r="B34" s="37">
        <v>2.21</v>
      </c>
      <c r="C34" s="64"/>
      <c r="D34" s="39"/>
      <c r="E34" s="40"/>
      <c r="F34" s="40"/>
      <c r="G34" s="22"/>
      <c r="H34" s="43"/>
      <c r="I34" s="22"/>
      <c r="J34" s="41"/>
      <c r="K34" s="41">
        <f t="shared" si="0"/>
        <v>0</v>
      </c>
      <c r="L34" s="21"/>
      <c r="M34" s="43"/>
      <c r="N34" s="22"/>
      <c r="O34" s="41"/>
      <c r="P34" s="45">
        <f t="shared" si="1"/>
        <v>0</v>
      </c>
      <c r="Q34" s="41"/>
      <c r="R34" s="41"/>
      <c r="S34" s="41"/>
      <c r="T34" s="45">
        <f t="shared" si="2"/>
        <v>0</v>
      </c>
      <c r="U34" s="46"/>
      <c r="W34" s="47"/>
    </row>
    <row r="35" spans="2:23" x14ac:dyDescent="0.25">
      <c r="B35" s="37">
        <v>2.2200000000000002</v>
      </c>
      <c r="C35" s="38"/>
      <c r="D35" s="39"/>
      <c r="E35" s="40"/>
      <c r="F35" s="40"/>
      <c r="G35" s="22"/>
      <c r="H35" s="43"/>
      <c r="I35" s="22"/>
      <c r="J35" s="41"/>
      <c r="K35" s="41">
        <f t="shared" si="0"/>
        <v>0</v>
      </c>
      <c r="L35" s="21"/>
      <c r="M35" s="43"/>
      <c r="N35" s="22"/>
      <c r="O35" s="41"/>
      <c r="P35" s="45">
        <f t="shared" si="1"/>
        <v>0</v>
      </c>
      <c r="Q35" s="41"/>
      <c r="R35" s="41"/>
      <c r="S35" s="41"/>
      <c r="T35" s="45">
        <f t="shared" si="2"/>
        <v>0</v>
      </c>
      <c r="U35" s="46"/>
      <c r="W35" s="47"/>
    </row>
    <row r="36" spans="2:23" x14ac:dyDescent="0.25">
      <c r="B36" s="37">
        <v>2.23</v>
      </c>
      <c r="C36" s="38"/>
      <c r="D36" s="39"/>
      <c r="E36" s="40"/>
      <c r="F36" s="40"/>
      <c r="G36" s="22"/>
      <c r="H36" s="43"/>
      <c r="I36" s="22"/>
      <c r="J36" s="41"/>
      <c r="K36" s="41">
        <f t="shared" si="0"/>
        <v>0</v>
      </c>
      <c r="L36" s="21"/>
      <c r="M36" s="43"/>
      <c r="N36" s="22"/>
      <c r="O36" s="41"/>
      <c r="P36" s="45">
        <f t="shared" si="1"/>
        <v>0</v>
      </c>
      <c r="Q36" s="41"/>
      <c r="R36" s="41"/>
      <c r="S36" s="41"/>
      <c r="T36" s="45">
        <f t="shared" si="2"/>
        <v>0</v>
      </c>
      <c r="U36" s="46"/>
      <c r="W36" s="47"/>
    </row>
    <row r="37" spans="2:23" x14ac:dyDescent="0.25">
      <c r="B37" s="37">
        <v>2.23999999999999</v>
      </c>
      <c r="C37" s="38"/>
      <c r="D37" s="39"/>
      <c r="E37" s="40"/>
      <c r="F37" s="40"/>
      <c r="G37" s="22"/>
      <c r="H37" s="43"/>
      <c r="I37" s="22"/>
      <c r="J37" s="41"/>
      <c r="K37" s="41">
        <f t="shared" si="0"/>
        <v>0</v>
      </c>
      <c r="L37" s="21"/>
      <c r="M37" s="43"/>
      <c r="N37" s="22"/>
      <c r="O37" s="41"/>
      <c r="P37" s="45">
        <f t="shared" si="1"/>
        <v>0</v>
      </c>
      <c r="Q37" s="41"/>
      <c r="R37" s="41"/>
      <c r="S37" s="41"/>
      <c r="T37" s="45">
        <f t="shared" si="2"/>
        <v>0</v>
      </c>
      <c r="U37" s="46"/>
      <c r="W37" s="47"/>
    </row>
    <row r="38" spans="2:23" x14ac:dyDescent="0.25">
      <c r="B38" s="37">
        <v>2.25</v>
      </c>
      <c r="C38" s="38"/>
      <c r="D38" s="39"/>
      <c r="E38" s="40"/>
      <c r="F38" s="40"/>
      <c r="G38" s="22"/>
      <c r="H38" s="41"/>
      <c r="I38" s="22"/>
      <c r="J38" s="41"/>
      <c r="K38" s="41">
        <f t="shared" si="0"/>
        <v>0</v>
      </c>
      <c r="L38" s="21"/>
      <c r="M38" s="43"/>
      <c r="N38" s="22"/>
      <c r="O38" s="41"/>
      <c r="P38" s="45">
        <f t="shared" si="1"/>
        <v>0</v>
      </c>
      <c r="Q38" s="41"/>
      <c r="R38" s="41"/>
      <c r="S38" s="41"/>
      <c r="T38" s="45">
        <f t="shared" si="2"/>
        <v>0</v>
      </c>
      <c r="U38" s="46"/>
      <c r="W38" s="47"/>
    </row>
    <row r="39" spans="2:23" x14ac:dyDescent="0.25">
      <c r="B39" s="37">
        <v>2.25999999999999</v>
      </c>
      <c r="C39" s="38"/>
      <c r="D39" s="39"/>
      <c r="E39" s="40"/>
      <c r="F39" s="40"/>
      <c r="G39" s="22"/>
      <c r="H39" s="41"/>
      <c r="I39" s="22"/>
      <c r="J39" s="41"/>
      <c r="K39" s="41">
        <f t="shared" si="0"/>
        <v>0</v>
      </c>
      <c r="L39" s="21"/>
      <c r="M39" s="43"/>
      <c r="N39" s="22"/>
      <c r="O39" s="41"/>
      <c r="P39" s="45">
        <f t="shared" si="1"/>
        <v>0</v>
      </c>
      <c r="Q39" s="41"/>
      <c r="R39" s="41"/>
      <c r="S39" s="41"/>
      <c r="T39" s="45">
        <f t="shared" si="2"/>
        <v>0</v>
      </c>
      <c r="U39" s="46"/>
      <c r="W39" s="47"/>
    </row>
    <row r="40" spans="2:23" x14ac:dyDescent="0.25">
      <c r="B40" s="37">
        <v>2.27</v>
      </c>
      <c r="C40" s="38"/>
      <c r="D40" s="39"/>
      <c r="E40" s="40"/>
      <c r="F40" s="40"/>
      <c r="G40" s="22"/>
      <c r="H40" s="41"/>
      <c r="I40" s="22"/>
      <c r="J40" s="41"/>
      <c r="K40" s="41">
        <f t="shared" si="0"/>
        <v>0</v>
      </c>
      <c r="L40" s="21"/>
      <c r="M40" s="43"/>
      <c r="N40" s="22"/>
      <c r="O40" s="41"/>
      <c r="P40" s="45">
        <f t="shared" si="1"/>
        <v>0</v>
      </c>
      <c r="Q40" s="41"/>
      <c r="R40" s="41"/>
      <c r="S40" s="41"/>
      <c r="T40" s="45">
        <f t="shared" si="2"/>
        <v>0</v>
      </c>
      <c r="U40" s="46"/>
      <c r="W40" s="47">
        <f t="shared" si="3"/>
        <v>0</v>
      </c>
    </row>
    <row r="41" spans="2:23" x14ac:dyDescent="0.25">
      <c r="B41" s="37">
        <v>2.27999999999999</v>
      </c>
      <c r="C41" s="38"/>
      <c r="D41" s="39"/>
      <c r="E41" s="40"/>
      <c r="F41" s="40"/>
      <c r="G41" s="22"/>
      <c r="H41" s="41"/>
      <c r="I41" s="22"/>
      <c r="J41" s="41"/>
      <c r="K41" s="41">
        <f t="shared" si="0"/>
        <v>0</v>
      </c>
      <c r="L41" s="21"/>
      <c r="M41" s="43"/>
      <c r="N41" s="22"/>
      <c r="O41" s="41"/>
      <c r="P41" s="45">
        <f t="shared" si="1"/>
        <v>0</v>
      </c>
      <c r="Q41" s="41"/>
      <c r="R41" s="41"/>
      <c r="S41" s="41"/>
      <c r="T41" s="45">
        <f t="shared" si="2"/>
        <v>0</v>
      </c>
      <c r="U41" s="46"/>
      <c r="W41" s="47">
        <f t="shared" si="3"/>
        <v>0</v>
      </c>
    </row>
    <row r="42" spans="2:23" x14ac:dyDescent="0.25">
      <c r="B42" s="37">
        <v>2.2899999999999898</v>
      </c>
      <c r="C42" s="38"/>
      <c r="D42" s="39"/>
      <c r="E42" s="40"/>
      <c r="F42" s="40"/>
      <c r="G42" s="22"/>
      <c r="H42" s="41"/>
      <c r="I42" s="22"/>
      <c r="J42" s="41"/>
      <c r="K42" s="41">
        <f t="shared" si="0"/>
        <v>0</v>
      </c>
      <c r="L42" s="21"/>
      <c r="M42" s="43"/>
      <c r="N42" s="22"/>
      <c r="O42" s="41"/>
      <c r="P42" s="45">
        <f t="shared" si="1"/>
        <v>0</v>
      </c>
      <c r="Q42" s="41"/>
      <c r="R42" s="41"/>
      <c r="S42" s="41"/>
      <c r="T42" s="45">
        <f t="shared" si="2"/>
        <v>0</v>
      </c>
      <c r="U42" s="46"/>
      <c r="W42" s="47">
        <f t="shared" si="3"/>
        <v>0</v>
      </c>
    </row>
    <row r="43" spans="2:23" ht="15.75" thickBot="1" x14ac:dyDescent="0.3">
      <c r="B43" s="49">
        <v>2.2999999999999998</v>
      </c>
      <c r="C43" s="50"/>
      <c r="D43" s="51"/>
      <c r="E43" s="52"/>
      <c r="F43" s="52"/>
      <c r="G43" s="24"/>
      <c r="H43" s="53"/>
      <c r="I43" s="24"/>
      <c r="J43" s="53"/>
      <c r="K43" s="53">
        <f t="shared" si="0"/>
        <v>0</v>
      </c>
      <c r="L43" s="23"/>
      <c r="M43" s="66"/>
      <c r="N43" s="24"/>
      <c r="O43" s="53"/>
      <c r="P43" s="62">
        <f t="shared" si="1"/>
        <v>0</v>
      </c>
      <c r="Q43" s="53"/>
      <c r="R43" s="53"/>
      <c r="S43" s="53"/>
      <c r="T43" s="45">
        <f t="shared" si="2"/>
        <v>0</v>
      </c>
      <c r="U43" s="55"/>
      <c r="W43" s="47">
        <f t="shared" si="3"/>
        <v>0</v>
      </c>
    </row>
    <row r="44" spans="2:23" ht="15.75" thickBot="1" x14ac:dyDescent="0.3">
      <c r="C44" s="147" t="s">
        <v>20</v>
      </c>
      <c r="D44" s="148"/>
      <c r="E44" s="148"/>
      <c r="F44" s="149"/>
      <c r="G44" s="56"/>
      <c r="H44" s="57"/>
      <c r="I44" s="57"/>
      <c r="J44" s="57"/>
      <c r="K44" s="58">
        <f>SUM(K14:K43)</f>
        <v>266.80189874999996</v>
      </c>
      <c r="L44" s="56"/>
      <c r="M44" s="57"/>
      <c r="N44" s="57"/>
      <c r="O44" s="57"/>
      <c r="P44" s="58">
        <f>SUM(P14:P43)</f>
        <v>128.86606499999999</v>
      </c>
      <c r="Q44" s="59"/>
      <c r="R44" s="59"/>
      <c r="S44" s="59"/>
      <c r="T44" s="58">
        <f>SUM(T14:T43)</f>
        <v>0</v>
      </c>
    </row>
    <row r="45" spans="2:23" ht="15.75" thickBot="1" x14ac:dyDescent="0.3">
      <c r="C45" s="147" t="s">
        <v>76</v>
      </c>
      <c r="D45" s="148"/>
      <c r="E45" s="148"/>
      <c r="F45" s="149"/>
      <c r="G45" s="60"/>
      <c r="H45" s="61"/>
      <c r="I45" s="61"/>
      <c r="J45" s="61"/>
      <c r="K45" s="62">
        <f>K44/$D$10</f>
        <v>266.80189874999996</v>
      </c>
      <c r="L45" s="60"/>
      <c r="M45" s="61"/>
      <c r="N45" s="61"/>
      <c r="O45" s="61"/>
      <c r="P45" s="62">
        <f>P44/$D$10</f>
        <v>128.86606499999999</v>
      </c>
      <c r="Q45" s="61"/>
      <c r="R45" s="61"/>
      <c r="S45" s="61"/>
      <c r="T45" s="62">
        <f>T44/$D$10</f>
        <v>0</v>
      </c>
    </row>
  </sheetData>
  <sheetProtection algorithmName="SHA-512" hashValue="0HAlghLpYd+CF3xHU/O9C42Dy71QtCgBEAK/l613ED7QKK3AcABecmgFbwLN6X9AMlTyriYpPqTTaPCdpkmBtA==" saltValue="cXT+ibXa3W07b47Rz3BGeA==" spinCount="100000" sheet="1" objects="1" scenarios="1"/>
  <mergeCells count="12">
    <mergeCell ref="B12:B13"/>
    <mergeCell ref="C12:C13"/>
    <mergeCell ref="D12:D13"/>
    <mergeCell ref="F12:F13"/>
    <mergeCell ref="G12:K12"/>
    <mergeCell ref="E12:E13"/>
    <mergeCell ref="G2:N8"/>
    <mergeCell ref="Q12:T12"/>
    <mergeCell ref="C44:F44"/>
    <mergeCell ref="C45:F45"/>
    <mergeCell ref="U12:U13"/>
    <mergeCell ref="L12:P12"/>
  </mergeCells>
  <pageMargins left="0.7" right="0.7" top="0.75" bottom="0.75" header="0.3" footer="0.3"/>
  <pageSetup orientation="portrait"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1:W45"/>
  <sheetViews>
    <sheetView zoomScale="80" zoomScaleNormal="80" workbookViewId="0">
      <pane xSplit="6" ySplit="13" topLeftCell="G14" activePane="bottomRight" state="frozen"/>
      <selection pane="topRight" activeCell="G1" sqref="G1"/>
      <selection pane="bottomLeft" activeCell="A14" sqref="A14"/>
      <selection pane="bottomRight"/>
    </sheetView>
  </sheetViews>
  <sheetFormatPr defaultRowHeight="15" x14ac:dyDescent="0.25"/>
  <cols>
    <col min="1" max="1" width="2" style="3" customWidth="1"/>
    <col min="2" max="2" width="5" style="3" bestFit="1" customWidth="1"/>
    <col min="3" max="3" width="45.7109375" style="3" customWidth="1"/>
    <col min="4" max="6" width="6.7109375" style="3" customWidth="1"/>
    <col min="7" max="7" width="20.7109375" style="3" customWidth="1"/>
    <col min="8" max="10" width="9.7109375" style="3" customWidth="1"/>
    <col min="11" max="11" width="12.7109375" style="3" customWidth="1"/>
    <col min="12" max="12" width="19.85546875" style="3" customWidth="1"/>
    <col min="13" max="15" width="9.7109375" style="3" customWidth="1"/>
    <col min="16" max="16" width="12.7109375" style="3" customWidth="1"/>
    <col min="17" max="19" width="9.7109375" style="3" customWidth="1"/>
    <col min="20" max="20" width="12.7109375" style="3" customWidth="1"/>
    <col min="21" max="21" width="26.85546875" style="3" customWidth="1"/>
    <col min="22" max="22" width="9.140625" style="3"/>
    <col min="23" max="23" width="0" style="3" hidden="1" customWidth="1"/>
    <col min="24" max="16384" width="9.140625" style="3"/>
  </cols>
  <sheetData>
    <row r="1" spans="2:23" ht="15.75" thickBot="1" x14ac:dyDescent="0.3"/>
    <row r="2" spans="2:23" ht="15" customHeight="1" x14ac:dyDescent="0.25">
      <c r="G2" s="136" t="s">
        <v>74</v>
      </c>
      <c r="H2" s="137"/>
      <c r="I2" s="137"/>
      <c r="J2" s="137"/>
      <c r="K2" s="137"/>
      <c r="L2" s="137"/>
      <c r="M2" s="137"/>
      <c r="N2" s="138"/>
      <c r="O2" s="67"/>
    </row>
    <row r="3" spans="2:23" x14ac:dyDescent="0.25">
      <c r="G3" s="139"/>
      <c r="H3" s="140"/>
      <c r="I3" s="140"/>
      <c r="J3" s="140"/>
      <c r="K3" s="140"/>
      <c r="L3" s="140"/>
      <c r="M3" s="140"/>
      <c r="N3" s="141"/>
      <c r="O3" s="67"/>
    </row>
    <row r="4" spans="2:23" x14ac:dyDescent="0.25">
      <c r="G4" s="139"/>
      <c r="H4" s="140"/>
      <c r="I4" s="140"/>
      <c r="J4" s="140"/>
      <c r="K4" s="140"/>
      <c r="L4" s="140"/>
      <c r="M4" s="140"/>
      <c r="N4" s="141"/>
      <c r="O4" s="67"/>
    </row>
    <row r="5" spans="2:23" x14ac:dyDescent="0.25">
      <c r="G5" s="139"/>
      <c r="H5" s="140"/>
      <c r="I5" s="140"/>
      <c r="J5" s="140"/>
      <c r="K5" s="140"/>
      <c r="L5" s="140"/>
      <c r="M5" s="140"/>
      <c r="N5" s="141"/>
      <c r="O5" s="67"/>
    </row>
    <row r="6" spans="2:23" x14ac:dyDescent="0.25">
      <c r="G6" s="139"/>
      <c r="H6" s="140"/>
      <c r="I6" s="140"/>
      <c r="J6" s="140"/>
      <c r="K6" s="140"/>
      <c r="L6" s="140"/>
      <c r="M6" s="140"/>
      <c r="N6" s="141"/>
      <c r="O6" s="67"/>
    </row>
    <row r="7" spans="2:23" x14ac:dyDescent="0.25">
      <c r="G7" s="139"/>
      <c r="H7" s="140"/>
      <c r="I7" s="140"/>
      <c r="J7" s="140"/>
      <c r="K7" s="140"/>
      <c r="L7" s="140"/>
      <c r="M7" s="140"/>
      <c r="N7" s="141"/>
      <c r="O7" s="67"/>
    </row>
    <row r="8" spans="2:23" ht="15.75" thickBot="1" x14ac:dyDescent="0.3">
      <c r="G8" s="142"/>
      <c r="H8" s="143"/>
      <c r="I8" s="143"/>
      <c r="J8" s="143"/>
      <c r="K8" s="143"/>
      <c r="L8" s="143"/>
      <c r="M8" s="143"/>
      <c r="N8" s="144"/>
      <c r="O8" s="67"/>
    </row>
    <row r="9" spans="2:23" ht="15.75" thickBot="1" x14ac:dyDescent="0.3"/>
    <row r="10" spans="2:23" ht="16.5" thickBot="1" x14ac:dyDescent="0.3">
      <c r="C10" s="28" t="s">
        <v>70</v>
      </c>
      <c r="D10" s="16">
        <f>'1_AdecTerreno'!D10</f>
        <v>1</v>
      </c>
      <c r="E10" s="15" t="str">
        <f>'1_AdecTerreno'!E10</f>
        <v>ha</v>
      </c>
      <c r="F10" s="63"/>
    </row>
    <row r="11" spans="2:23" ht="15.75" thickBot="1" x14ac:dyDescent="0.3"/>
    <row r="12" spans="2:23" s="30" customFormat="1" ht="15.75" x14ac:dyDescent="0.25">
      <c r="B12" s="145">
        <v>3</v>
      </c>
      <c r="C12" s="157" t="s">
        <v>6</v>
      </c>
      <c r="D12" s="159" t="s">
        <v>68</v>
      </c>
      <c r="E12" s="157" t="s">
        <v>7</v>
      </c>
      <c r="F12" s="157" t="s">
        <v>13</v>
      </c>
      <c r="G12" s="152" t="s">
        <v>15</v>
      </c>
      <c r="H12" s="152"/>
      <c r="I12" s="152"/>
      <c r="J12" s="152"/>
      <c r="K12" s="152"/>
      <c r="L12" s="153" t="s">
        <v>16</v>
      </c>
      <c r="M12" s="154"/>
      <c r="N12" s="154"/>
      <c r="O12" s="154"/>
      <c r="P12" s="155"/>
      <c r="Q12" s="156" t="s">
        <v>17</v>
      </c>
      <c r="R12" s="154"/>
      <c r="S12" s="154"/>
      <c r="T12" s="155"/>
      <c r="U12" s="150" t="s">
        <v>21</v>
      </c>
    </row>
    <row r="13" spans="2:23" s="36" customFormat="1" ht="26.25" thickBot="1" x14ac:dyDescent="0.3">
      <c r="B13" s="146"/>
      <c r="C13" s="158"/>
      <c r="D13" s="160"/>
      <c r="E13" s="158"/>
      <c r="F13" s="158"/>
      <c r="G13" s="31" t="s">
        <v>8</v>
      </c>
      <c r="H13" s="32" t="s">
        <v>9</v>
      </c>
      <c r="I13" s="32" t="s">
        <v>10</v>
      </c>
      <c r="J13" s="32" t="s">
        <v>11</v>
      </c>
      <c r="K13" s="33" t="s">
        <v>12</v>
      </c>
      <c r="L13" s="34" t="s">
        <v>14</v>
      </c>
      <c r="M13" s="32" t="s">
        <v>9</v>
      </c>
      <c r="N13" s="32" t="s">
        <v>10</v>
      </c>
      <c r="O13" s="32" t="s">
        <v>11</v>
      </c>
      <c r="P13" s="35" t="s">
        <v>18</v>
      </c>
      <c r="Q13" s="31" t="s">
        <v>22</v>
      </c>
      <c r="R13" s="32" t="s">
        <v>23</v>
      </c>
      <c r="S13" s="32" t="s">
        <v>24</v>
      </c>
      <c r="T13" s="35" t="s">
        <v>19</v>
      </c>
      <c r="U13" s="151"/>
    </row>
    <row r="14" spans="2:23" ht="30" x14ac:dyDescent="0.25">
      <c r="B14" s="37">
        <v>3.01</v>
      </c>
      <c r="C14" s="38" t="s">
        <v>139</v>
      </c>
      <c r="D14" s="39">
        <v>15</v>
      </c>
      <c r="E14" s="40">
        <v>12</v>
      </c>
      <c r="F14" s="40">
        <v>2016</v>
      </c>
      <c r="G14" s="22" t="s">
        <v>141</v>
      </c>
      <c r="H14" s="43">
        <v>1.23</v>
      </c>
      <c r="I14" s="22" t="s">
        <v>140</v>
      </c>
      <c r="J14" s="41">
        <v>300</v>
      </c>
      <c r="K14" s="42">
        <f>H14*J14</f>
        <v>369</v>
      </c>
      <c r="L14" s="21"/>
      <c r="M14" s="41"/>
      <c r="N14" s="22"/>
      <c r="O14" s="41"/>
      <c r="P14" s="45">
        <f>M14*O14</f>
        <v>0</v>
      </c>
      <c r="Q14" s="41"/>
      <c r="R14" s="41"/>
      <c r="S14" s="41"/>
      <c r="T14" s="45">
        <f>Q14*R14*S14</f>
        <v>0</v>
      </c>
      <c r="U14" s="46"/>
      <c r="W14" s="47">
        <f>SUM(K14,P14,T14)</f>
        <v>369</v>
      </c>
    </row>
    <row r="15" spans="2:23" ht="55.5" customHeight="1" x14ac:dyDescent="0.25">
      <c r="B15" s="37">
        <v>3.02</v>
      </c>
      <c r="C15" s="38" t="s">
        <v>139</v>
      </c>
      <c r="D15" s="39">
        <v>20</v>
      </c>
      <c r="E15" s="40">
        <v>12</v>
      </c>
      <c r="F15" s="40">
        <v>2016</v>
      </c>
      <c r="G15" s="22" t="s">
        <v>142</v>
      </c>
      <c r="H15" s="43">
        <v>1.0541100000000001</v>
      </c>
      <c r="I15" s="22" t="s">
        <v>140</v>
      </c>
      <c r="J15" s="41">
        <v>200</v>
      </c>
      <c r="K15" s="42">
        <f t="shared" ref="K15:K43" si="0">H15*J15</f>
        <v>210.82200000000003</v>
      </c>
      <c r="L15" s="21"/>
      <c r="M15" s="43"/>
      <c r="N15" s="22"/>
      <c r="O15" s="43"/>
      <c r="P15" s="44">
        <f t="shared" ref="P15:P43" si="1">M15*O15</f>
        <v>0</v>
      </c>
      <c r="Q15" s="41"/>
      <c r="R15" s="41"/>
      <c r="S15" s="41"/>
      <c r="T15" s="45">
        <f t="shared" ref="T15:T43" si="2">Q15*R15*S15</f>
        <v>0</v>
      </c>
      <c r="U15" s="46"/>
      <c r="W15" s="47">
        <f t="shared" ref="W15:W43" si="3">SUM(K15,P15,T15)</f>
        <v>210.82200000000003</v>
      </c>
    </row>
    <row r="16" spans="2:23" ht="40.5" customHeight="1" x14ac:dyDescent="0.25">
      <c r="B16" s="37">
        <v>3.03</v>
      </c>
      <c r="C16" s="38" t="s">
        <v>170</v>
      </c>
      <c r="D16" s="39">
        <v>10</v>
      </c>
      <c r="E16" s="40">
        <v>1</v>
      </c>
      <c r="F16" s="40">
        <v>2017</v>
      </c>
      <c r="G16" s="22"/>
      <c r="H16" s="43"/>
      <c r="I16" s="22"/>
      <c r="J16" s="41"/>
      <c r="K16" s="42">
        <f t="shared" si="0"/>
        <v>0</v>
      </c>
      <c r="L16" s="21" t="s">
        <v>171</v>
      </c>
      <c r="M16" s="43">
        <v>69.39</v>
      </c>
      <c r="N16" s="22" t="s">
        <v>125</v>
      </c>
      <c r="O16" s="43">
        <v>0.315</v>
      </c>
      <c r="P16" s="44">
        <f t="shared" si="1"/>
        <v>21.857849999999999</v>
      </c>
      <c r="Q16" s="41"/>
      <c r="R16" s="41"/>
      <c r="S16" s="41"/>
      <c r="T16" s="45">
        <f t="shared" si="2"/>
        <v>0</v>
      </c>
      <c r="U16" s="46"/>
      <c r="W16" s="47">
        <f t="shared" si="3"/>
        <v>21.857849999999999</v>
      </c>
    </row>
    <row r="17" spans="2:23" ht="45" customHeight="1" x14ac:dyDescent="0.25">
      <c r="B17" s="37">
        <v>3.04</v>
      </c>
      <c r="C17" s="38" t="s">
        <v>170</v>
      </c>
      <c r="D17" s="39"/>
      <c r="E17" s="40"/>
      <c r="F17" s="40"/>
      <c r="G17" s="22" t="s">
        <v>172</v>
      </c>
      <c r="H17" s="43">
        <f>43.33/70</f>
        <v>0.61899999999999999</v>
      </c>
      <c r="I17" s="22" t="s">
        <v>140</v>
      </c>
      <c r="J17" s="41">
        <v>70</v>
      </c>
      <c r="K17" s="42">
        <f t="shared" si="0"/>
        <v>43.33</v>
      </c>
      <c r="L17" s="21"/>
      <c r="M17" s="43"/>
      <c r="N17" s="22"/>
      <c r="O17" s="43"/>
      <c r="P17" s="44">
        <f t="shared" si="1"/>
        <v>0</v>
      </c>
      <c r="Q17" s="41"/>
      <c r="R17" s="41"/>
      <c r="S17" s="41"/>
      <c r="T17" s="45">
        <f t="shared" si="2"/>
        <v>0</v>
      </c>
      <c r="U17" s="46"/>
      <c r="W17" s="47">
        <f t="shared" si="3"/>
        <v>43.33</v>
      </c>
    </row>
    <row r="18" spans="2:23" x14ac:dyDescent="0.25">
      <c r="B18" s="37">
        <v>3.05</v>
      </c>
      <c r="C18" s="38"/>
      <c r="D18" s="39"/>
      <c r="E18" s="40"/>
      <c r="F18" s="40"/>
      <c r="G18" s="22"/>
      <c r="H18" s="43"/>
      <c r="I18" s="22"/>
      <c r="J18" s="41"/>
      <c r="K18" s="42">
        <f t="shared" si="0"/>
        <v>0</v>
      </c>
      <c r="L18" s="21"/>
      <c r="M18" s="43"/>
      <c r="N18" s="22"/>
      <c r="O18" s="43"/>
      <c r="P18" s="44">
        <f t="shared" si="1"/>
        <v>0</v>
      </c>
      <c r="Q18" s="41"/>
      <c r="R18" s="41"/>
      <c r="S18" s="41"/>
      <c r="T18" s="45">
        <f t="shared" si="2"/>
        <v>0</v>
      </c>
      <c r="U18" s="46"/>
      <c r="W18" s="47">
        <f t="shared" si="3"/>
        <v>0</v>
      </c>
    </row>
    <row r="19" spans="2:23" x14ac:dyDescent="0.25">
      <c r="B19" s="37">
        <v>3.06</v>
      </c>
      <c r="C19" s="38"/>
      <c r="D19" s="39"/>
      <c r="E19" s="40"/>
      <c r="F19" s="40"/>
      <c r="G19" s="22"/>
      <c r="H19" s="43"/>
      <c r="I19" s="22"/>
      <c r="J19" s="41"/>
      <c r="K19" s="42">
        <f t="shared" si="0"/>
        <v>0</v>
      </c>
      <c r="L19" s="21"/>
      <c r="M19" s="43"/>
      <c r="N19" s="22"/>
      <c r="O19" s="43"/>
      <c r="P19" s="44">
        <f t="shared" si="1"/>
        <v>0</v>
      </c>
      <c r="Q19" s="41"/>
      <c r="R19" s="41"/>
      <c r="S19" s="41"/>
      <c r="T19" s="45">
        <f t="shared" si="2"/>
        <v>0</v>
      </c>
      <c r="U19" s="46"/>
      <c r="W19" s="47">
        <f t="shared" si="3"/>
        <v>0</v>
      </c>
    </row>
    <row r="20" spans="2:23" x14ac:dyDescent="0.25">
      <c r="B20" s="37">
        <v>3.07</v>
      </c>
      <c r="C20" s="38"/>
      <c r="D20" s="39"/>
      <c r="E20" s="40"/>
      <c r="F20" s="40"/>
      <c r="G20" s="22"/>
      <c r="H20" s="43"/>
      <c r="I20" s="22"/>
      <c r="J20" s="41"/>
      <c r="K20" s="42">
        <f t="shared" si="0"/>
        <v>0</v>
      </c>
      <c r="L20" s="21"/>
      <c r="M20" s="43"/>
      <c r="N20" s="22"/>
      <c r="O20" s="43"/>
      <c r="P20" s="44">
        <f t="shared" si="1"/>
        <v>0</v>
      </c>
      <c r="Q20" s="41"/>
      <c r="R20" s="41"/>
      <c r="S20" s="41"/>
      <c r="T20" s="45">
        <f t="shared" si="2"/>
        <v>0</v>
      </c>
      <c r="U20" s="46"/>
      <c r="W20" s="47">
        <f t="shared" si="3"/>
        <v>0</v>
      </c>
    </row>
    <row r="21" spans="2:23" x14ac:dyDescent="0.25">
      <c r="B21" s="37">
        <v>3.08</v>
      </c>
      <c r="C21" s="38"/>
      <c r="D21" s="39"/>
      <c r="E21" s="40"/>
      <c r="F21" s="40"/>
      <c r="G21" s="22"/>
      <c r="H21" s="43"/>
      <c r="I21" s="22"/>
      <c r="J21" s="41"/>
      <c r="K21" s="42">
        <f t="shared" si="0"/>
        <v>0</v>
      </c>
      <c r="L21" s="21"/>
      <c r="M21" s="43"/>
      <c r="N21" s="22"/>
      <c r="O21" s="43"/>
      <c r="P21" s="44">
        <f t="shared" si="1"/>
        <v>0</v>
      </c>
      <c r="Q21" s="41"/>
      <c r="R21" s="41"/>
      <c r="S21" s="41"/>
      <c r="T21" s="45">
        <f t="shared" si="2"/>
        <v>0</v>
      </c>
      <c r="U21" s="46"/>
      <c r="W21" s="47">
        <f t="shared" si="3"/>
        <v>0</v>
      </c>
    </row>
    <row r="22" spans="2:23" x14ac:dyDescent="0.25">
      <c r="B22" s="37">
        <v>3.09</v>
      </c>
      <c r="C22" s="38"/>
      <c r="D22" s="39"/>
      <c r="E22" s="40"/>
      <c r="F22" s="40"/>
      <c r="G22" s="22"/>
      <c r="H22" s="43"/>
      <c r="I22" s="22"/>
      <c r="J22" s="41"/>
      <c r="K22" s="42">
        <f t="shared" si="0"/>
        <v>0</v>
      </c>
      <c r="L22" s="21"/>
      <c r="M22" s="43"/>
      <c r="N22" s="22"/>
      <c r="O22" s="43"/>
      <c r="P22" s="44">
        <f t="shared" si="1"/>
        <v>0</v>
      </c>
      <c r="Q22" s="41"/>
      <c r="R22" s="41"/>
      <c r="S22" s="41"/>
      <c r="T22" s="45">
        <f t="shared" si="2"/>
        <v>0</v>
      </c>
      <c r="U22" s="46"/>
      <c r="W22" s="47">
        <f t="shared" si="3"/>
        <v>0</v>
      </c>
    </row>
    <row r="23" spans="2:23" x14ac:dyDescent="0.25">
      <c r="B23" s="48">
        <v>3.1</v>
      </c>
      <c r="C23" s="38"/>
      <c r="D23" s="39"/>
      <c r="E23" s="40"/>
      <c r="F23" s="40"/>
      <c r="G23" s="22"/>
      <c r="H23" s="43"/>
      <c r="I23" s="22"/>
      <c r="J23" s="41"/>
      <c r="K23" s="42">
        <f t="shared" si="0"/>
        <v>0</v>
      </c>
      <c r="L23" s="21"/>
      <c r="M23" s="43"/>
      <c r="N23" s="22"/>
      <c r="O23" s="43"/>
      <c r="P23" s="44">
        <f t="shared" si="1"/>
        <v>0</v>
      </c>
      <c r="Q23" s="41"/>
      <c r="R23" s="41"/>
      <c r="S23" s="41"/>
      <c r="T23" s="45">
        <f t="shared" si="2"/>
        <v>0</v>
      </c>
      <c r="U23" s="46"/>
      <c r="W23" s="47">
        <f t="shared" si="3"/>
        <v>0</v>
      </c>
    </row>
    <row r="24" spans="2:23" x14ac:dyDescent="0.25">
      <c r="B24" s="37">
        <v>3.11</v>
      </c>
      <c r="C24" s="38"/>
      <c r="D24" s="39"/>
      <c r="E24" s="40"/>
      <c r="F24" s="40"/>
      <c r="G24" s="22"/>
      <c r="H24" s="43"/>
      <c r="I24" s="22"/>
      <c r="J24" s="41"/>
      <c r="K24" s="42">
        <f t="shared" si="0"/>
        <v>0</v>
      </c>
      <c r="L24" s="21"/>
      <c r="M24" s="43"/>
      <c r="N24" s="22"/>
      <c r="O24" s="43"/>
      <c r="P24" s="44">
        <f t="shared" si="1"/>
        <v>0</v>
      </c>
      <c r="Q24" s="41"/>
      <c r="R24" s="41"/>
      <c r="S24" s="41"/>
      <c r="T24" s="45">
        <f t="shared" si="2"/>
        <v>0</v>
      </c>
      <c r="U24" s="46"/>
      <c r="W24" s="47"/>
    </row>
    <row r="25" spans="2:23" x14ac:dyDescent="0.25">
      <c r="B25" s="37">
        <v>3.12</v>
      </c>
      <c r="C25" s="38"/>
      <c r="D25" s="39"/>
      <c r="E25" s="40"/>
      <c r="F25" s="40"/>
      <c r="G25" s="22"/>
      <c r="H25" s="43"/>
      <c r="I25" s="22"/>
      <c r="J25" s="41"/>
      <c r="K25" s="42">
        <f t="shared" si="0"/>
        <v>0</v>
      </c>
      <c r="L25" s="21"/>
      <c r="M25" s="43"/>
      <c r="N25" s="22"/>
      <c r="O25" s="43"/>
      <c r="P25" s="44">
        <f t="shared" si="1"/>
        <v>0</v>
      </c>
      <c r="Q25" s="41"/>
      <c r="R25" s="41"/>
      <c r="S25" s="41"/>
      <c r="T25" s="45">
        <f t="shared" si="2"/>
        <v>0</v>
      </c>
      <c r="U25" s="46"/>
      <c r="W25" s="47"/>
    </row>
    <row r="26" spans="2:23" x14ac:dyDescent="0.25">
      <c r="B26" s="37">
        <v>3.13</v>
      </c>
      <c r="C26" s="38"/>
      <c r="D26" s="39"/>
      <c r="E26" s="40"/>
      <c r="F26" s="40"/>
      <c r="G26" s="22"/>
      <c r="H26" s="43"/>
      <c r="I26" s="22"/>
      <c r="J26" s="41"/>
      <c r="K26" s="42">
        <f t="shared" si="0"/>
        <v>0</v>
      </c>
      <c r="L26" s="21"/>
      <c r="M26" s="43"/>
      <c r="N26" s="22"/>
      <c r="O26" s="43"/>
      <c r="P26" s="45">
        <f t="shared" si="1"/>
        <v>0</v>
      </c>
      <c r="Q26" s="41"/>
      <c r="R26" s="41"/>
      <c r="S26" s="41"/>
      <c r="T26" s="45">
        <f t="shared" si="2"/>
        <v>0</v>
      </c>
      <c r="U26" s="46"/>
      <c r="W26" s="47"/>
    </row>
    <row r="27" spans="2:23" x14ac:dyDescent="0.25">
      <c r="B27" s="37">
        <v>3.14</v>
      </c>
      <c r="C27" s="38"/>
      <c r="D27" s="39"/>
      <c r="E27" s="40"/>
      <c r="F27" s="40"/>
      <c r="G27" s="22"/>
      <c r="H27" s="43"/>
      <c r="I27" s="22"/>
      <c r="J27" s="41"/>
      <c r="K27" s="42">
        <f t="shared" si="0"/>
        <v>0</v>
      </c>
      <c r="L27" s="21"/>
      <c r="M27" s="43"/>
      <c r="N27" s="22"/>
      <c r="O27" s="41"/>
      <c r="P27" s="45">
        <f t="shared" si="1"/>
        <v>0</v>
      </c>
      <c r="Q27" s="41"/>
      <c r="R27" s="41"/>
      <c r="S27" s="41"/>
      <c r="T27" s="45">
        <f t="shared" si="2"/>
        <v>0</v>
      </c>
      <c r="U27" s="46"/>
      <c r="W27" s="47"/>
    </row>
    <row r="28" spans="2:23" x14ac:dyDescent="0.25">
      <c r="B28" s="37">
        <v>3.15</v>
      </c>
      <c r="C28" s="38"/>
      <c r="D28" s="39"/>
      <c r="E28" s="40"/>
      <c r="F28" s="40"/>
      <c r="G28" s="22"/>
      <c r="H28" s="43"/>
      <c r="I28" s="22"/>
      <c r="J28" s="41"/>
      <c r="K28" s="42">
        <f t="shared" si="0"/>
        <v>0</v>
      </c>
      <c r="L28" s="21"/>
      <c r="M28" s="43"/>
      <c r="N28" s="22"/>
      <c r="O28" s="41"/>
      <c r="P28" s="45">
        <f t="shared" si="1"/>
        <v>0</v>
      </c>
      <c r="Q28" s="41"/>
      <c r="R28" s="41"/>
      <c r="S28" s="41"/>
      <c r="T28" s="45">
        <f t="shared" si="2"/>
        <v>0</v>
      </c>
      <c r="U28" s="46"/>
      <c r="W28" s="47"/>
    </row>
    <row r="29" spans="2:23" x14ac:dyDescent="0.25">
      <c r="B29" s="37">
        <v>3.16</v>
      </c>
      <c r="C29" s="38"/>
      <c r="D29" s="39"/>
      <c r="E29" s="40"/>
      <c r="F29" s="40"/>
      <c r="G29" s="22"/>
      <c r="H29" s="43"/>
      <c r="I29" s="22"/>
      <c r="J29" s="41"/>
      <c r="K29" s="42">
        <f t="shared" si="0"/>
        <v>0</v>
      </c>
      <c r="L29" s="21"/>
      <c r="M29" s="43"/>
      <c r="N29" s="22"/>
      <c r="O29" s="41"/>
      <c r="P29" s="45">
        <f t="shared" si="1"/>
        <v>0</v>
      </c>
      <c r="Q29" s="41"/>
      <c r="R29" s="41"/>
      <c r="S29" s="41"/>
      <c r="T29" s="45">
        <f t="shared" si="2"/>
        <v>0</v>
      </c>
      <c r="U29" s="46"/>
      <c r="W29" s="47"/>
    </row>
    <row r="30" spans="2:23" x14ac:dyDescent="0.25">
      <c r="B30" s="37">
        <v>3.17</v>
      </c>
      <c r="C30" s="38"/>
      <c r="D30" s="39"/>
      <c r="E30" s="40"/>
      <c r="F30" s="40"/>
      <c r="G30" s="22"/>
      <c r="H30" s="43"/>
      <c r="I30" s="22"/>
      <c r="J30" s="41"/>
      <c r="K30" s="42">
        <f t="shared" si="0"/>
        <v>0</v>
      </c>
      <c r="L30" s="21"/>
      <c r="M30" s="43"/>
      <c r="N30" s="22"/>
      <c r="O30" s="41"/>
      <c r="P30" s="45">
        <f t="shared" si="1"/>
        <v>0</v>
      </c>
      <c r="Q30" s="41"/>
      <c r="R30" s="41"/>
      <c r="S30" s="41"/>
      <c r="T30" s="45">
        <f t="shared" si="2"/>
        <v>0</v>
      </c>
      <c r="U30" s="46"/>
      <c r="W30" s="47"/>
    </row>
    <row r="31" spans="2:23" x14ac:dyDescent="0.25">
      <c r="B31" s="37">
        <v>3.18</v>
      </c>
      <c r="C31" s="38"/>
      <c r="D31" s="39"/>
      <c r="E31" s="40"/>
      <c r="F31" s="40"/>
      <c r="G31" s="22"/>
      <c r="H31" s="43"/>
      <c r="I31" s="22"/>
      <c r="J31" s="41"/>
      <c r="K31" s="42">
        <f t="shared" si="0"/>
        <v>0</v>
      </c>
      <c r="L31" s="21"/>
      <c r="M31" s="41"/>
      <c r="N31" s="22"/>
      <c r="O31" s="41"/>
      <c r="P31" s="45">
        <f t="shared" si="1"/>
        <v>0</v>
      </c>
      <c r="Q31" s="41"/>
      <c r="R31" s="41"/>
      <c r="S31" s="41"/>
      <c r="T31" s="45">
        <f t="shared" si="2"/>
        <v>0</v>
      </c>
      <c r="U31" s="46"/>
      <c r="W31" s="47"/>
    </row>
    <row r="32" spans="2:23" x14ac:dyDescent="0.25">
      <c r="B32" s="37">
        <v>3.19</v>
      </c>
      <c r="C32" s="38"/>
      <c r="D32" s="39"/>
      <c r="E32" s="40"/>
      <c r="F32" s="40"/>
      <c r="G32" s="22"/>
      <c r="H32" s="43"/>
      <c r="I32" s="22"/>
      <c r="J32" s="41"/>
      <c r="K32" s="42">
        <f t="shared" si="0"/>
        <v>0</v>
      </c>
      <c r="L32" s="21"/>
      <c r="M32" s="41"/>
      <c r="N32" s="22"/>
      <c r="O32" s="41"/>
      <c r="P32" s="45">
        <f t="shared" si="1"/>
        <v>0</v>
      </c>
      <c r="Q32" s="41"/>
      <c r="R32" s="41"/>
      <c r="S32" s="41"/>
      <c r="T32" s="45">
        <f t="shared" si="2"/>
        <v>0</v>
      </c>
      <c r="U32" s="46"/>
      <c r="W32" s="47"/>
    </row>
    <row r="33" spans="2:23" x14ac:dyDescent="0.25">
      <c r="B33" s="48">
        <v>3.2</v>
      </c>
      <c r="C33" s="38"/>
      <c r="D33" s="39"/>
      <c r="E33" s="40"/>
      <c r="F33" s="40"/>
      <c r="G33" s="22"/>
      <c r="H33" s="41"/>
      <c r="I33" s="22"/>
      <c r="J33" s="41"/>
      <c r="K33" s="42">
        <f t="shared" si="0"/>
        <v>0</v>
      </c>
      <c r="L33" s="21"/>
      <c r="M33" s="41"/>
      <c r="N33" s="22"/>
      <c r="O33" s="41"/>
      <c r="P33" s="45">
        <f t="shared" si="1"/>
        <v>0</v>
      </c>
      <c r="Q33" s="41"/>
      <c r="R33" s="41"/>
      <c r="S33" s="41"/>
      <c r="T33" s="45">
        <f t="shared" si="2"/>
        <v>0</v>
      </c>
      <c r="U33" s="46"/>
      <c r="W33" s="47"/>
    </row>
    <row r="34" spans="2:23" x14ac:dyDescent="0.25">
      <c r="B34" s="37">
        <v>3.21</v>
      </c>
      <c r="C34" s="38"/>
      <c r="D34" s="39"/>
      <c r="E34" s="40"/>
      <c r="F34" s="40"/>
      <c r="G34" s="22"/>
      <c r="H34" s="41"/>
      <c r="I34" s="22"/>
      <c r="J34" s="41"/>
      <c r="K34" s="42">
        <f t="shared" si="0"/>
        <v>0</v>
      </c>
      <c r="L34" s="21"/>
      <c r="M34" s="41"/>
      <c r="N34" s="22"/>
      <c r="O34" s="41"/>
      <c r="P34" s="45">
        <f t="shared" si="1"/>
        <v>0</v>
      </c>
      <c r="Q34" s="41"/>
      <c r="R34" s="41"/>
      <c r="S34" s="41"/>
      <c r="T34" s="45">
        <f t="shared" si="2"/>
        <v>0</v>
      </c>
      <c r="U34" s="46"/>
      <c r="W34" s="47"/>
    </row>
    <row r="35" spans="2:23" x14ac:dyDescent="0.25">
      <c r="B35" s="37">
        <v>3.22</v>
      </c>
      <c r="C35" s="38"/>
      <c r="D35" s="39"/>
      <c r="E35" s="40"/>
      <c r="F35" s="40"/>
      <c r="G35" s="22"/>
      <c r="H35" s="41"/>
      <c r="I35" s="22"/>
      <c r="J35" s="41"/>
      <c r="K35" s="41">
        <f t="shared" si="0"/>
        <v>0</v>
      </c>
      <c r="L35" s="21"/>
      <c r="M35" s="41"/>
      <c r="N35" s="22"/>
      <c r="O35" s="41"/>
      <c r="P35" s="45">
        <f t="shared" si="1"/>
        <v>0</v>
      </c>
      <c r="Q35" s="41"/>
      <c r="R35" s="41"/>
      <c r="S35" s="41"/>
      <c r="T35" s="45">
        <f t="shared" si="2"/>
        <v>0</v>
      </c>
      <c r="U35" s="46"/>
      <c r="W35" s="47"/>
    </row>
    <row r="36" spans="2:23" x14ac:dyDescent="0.25">
      <c r="B36" s="37">
        <v>3.23</v>
      </c>
      <c r="C36" s="38"/>
      <c r="D36" s="39"/>
      <c r="E36" s="40"/>
      <c r="F36" s="40"/>
      <c r="G36" s="22"/>
      <c r="H36" s="41"/>
      <c r="I36" s="22"/>
      <c r="J36" s="41"/>
      <c r="K36" s="41">
        <f t="shared" si="0"/>
        <v>0</v>
      </c>
      <c r="L36" s="21"/>
      <c r="M36" s="41"/>
      <c r="N36" s="22"/>
      <c r="O36" s="41"/>
      <c r="P36" s="45">
        <f t="shared" si="1"/>
        <v>0</v>
      </c>
      <c r="Q36" s="41"/>
      <c r="R36" s="41"/>
      <c r="S36" s="41"/>
      <c r="T36" s="45">
        <f t="shared" si="2"/>
        <v>0</v>
      </c>
      <c r="U36" s="46"/>
      <c r="W36" s="47"/>
    </row>
    <row r="37" spans="2:23" x14ac:dyDescent="0.25">
      <c r="B37" s="37">
        <v>3.23999999999999</v>
      </c>
      <c r="C37" s="38"/>
      <c r="D37" s="39"/>
      <c r="E37" s="40"/>
      <c r="F37" s="40"/>
      <c r="G37" s="22"/>
      <c r="H37" s="41"/>
      <c r="I37" s="22"/>
      <c r="J37" s="41"/>
      <c r="K37" s="41">
        <f t="shared" si="0"/>
        <v>0</v>
      </c>
      <c r="L37" s="21"/>
      <c r="M37" s="41"/>
      <c r="N37" s="22"/>
      <c r="O37" s="41"/>
      <c r="P37" s="45">
        <f t="shared" si="1"/>
        <v>0</v>
      </c>
      <c r="Q37" s="41"/>
      <c r="R37" s="41"/>
      <c r="S37" s="41"/>
      <c r="T37" s="45">
        <f t="shared" si="2"/>
        <v>0</v>
      </c>
      <c r="U37" s="46"/>
      <c r="W37" s="47"/>
    </row>
    <row r="38" spans="2:23" x14ac:dyDescent="0.25">
      <c r="B38" s="37">
        <v>3.25</v>
      </c>
      <c r="C38" s="38"/>
      <c r="D38" s="39"/>
      <c r="E38" s="40"/>
      <c r="F38" s="40"/>
      <c r="G38" s="22"/>
      <c r="H38" s="41"/>
      <c r="I38" s="22"/>
      <c r="J38" s="41"/>
      <c r="K38" s="41">
        <f t="shared" si="0"/>
        <v>0</v>
      </c>
      <c r="L38" s="21"/>
      <c r="M38" s="41"/>
      <c r="N38" s="22"/>
      <c r="O38" s="41"/>
      <c r="P38" s="45">
        <f t="shared" si="1"/>
        <v>0</v>
      </c>
      <c r="Q38" s="41"/>
      <c r="R38" s="41"/>
      <c r="S38" s="41"/>
      <c r="T38" s="45">
        <f t="shared" si="2"/>
        <v>0</v>
      </c>
      <c r="U38" s="46"/>
      <c r="W38" s="47"/>
    </row>
    <row r="39" spans="2:23" x14ac:dyDescent="0.25">
      <c r="B39" s="37">
        <v>3.25999999999999</v>
      </c>
      <c r="C39" s="38"/>
      <c r="D39" s="39"/>
      <c r="E39" s="40"/>
      <c r="F39" s="40"/>
      <c r="G39" s="22"/>
      <c r="H39" s="41"/>
      <c r="I39" s="22"/>
      <c r="J39" s="41"/>
      <c r="K39" s="41">
        <f t="shared" si="0"/>
        <v>0</v>
      </c>
      <c r="L39" s="21"/>
      <c r="M39" s="41"/>
      <c r="N39" s="22"/>
      <c r="O39" s="41"/>
      <c r="P39" s="45">
        <f t="shared" si="1"/>
        <v>0</v>
      </c>
      <c r="Q39" s="41"/>
      <c r="R39" s="41"/>
      <c r="S39" s="41"/>
      <c r="T39" s="45">
        <f t="shared" si="2"/>
        <v>0</v>
      </c>
      <c r="U39" s="46"/>
      <c r="W39" s="47">
        <f t="shared" si="3"/>
        <v>0</v>
      </c>
    </row>
    <row r="40" spans="2:23" x14ac:dyDescent="0.25">
      <c r="B40" s="37">
        <v>3.27</v>
      </c>
      <c r="C40" s="38"/>
      <c r="D40" s="39"/>
      <c r="E40" s="40"/>
      <c r="F40" s="40"/>
      <c r="G40" s="22"/>
      <c r="H40" s="41"/>
      <c r="I40" s="22"/>
      <c r="J40" s="41"/>
      <c r="K40" s="41">
        <f t="shared" si="0"/>
        <v>0</v>
      </c>
      <c r="L40" s="21"/>
      <c r="M40" s="41"/>
      <c r="N40" s="22"/>
      <c r="O40" s="41"/>
      <c r="P40" s="45">
        <f t="shared" si="1"/>
        <v>0</v>
      </c>
      <c r="Q40" s="41"/>
      <c r="R40" s="41"/>
      <c r="S40" s="41"/>
      <c r="T40" s="45">
        <f t="shared" si="2"/>
        <v>0</v>
      </c>
      <c r="U40" s="46"/>
      <c r="W40" s="47">
        <f t="shared" si="3"/>
        <v>0</v>
      </c>
    </row>
    <row r="41" spans="2:23" x14ac:dyDescent="0.25">
      <c r="B41" s="37">
        <v>3.27999999999999</v>
      </c>
      <c r="C41" s="38"/>
      <c r="D41" s="39"/>
      <c r="E41" s="40"/>
      <c r="F41" s="40"/>
      <c r="G41" s="22"/>
      <c r="H41" s="41"/>
      <c r="I41" s="22"/>
      <c r="J41" s="41"/>
      <c r="K41" s="41">
        <f t="shared" si="0"/>
        <v>0</v>
      </c>
      <c r="L41" s="21"/>
      <c r="M41" s="41"/>
      <c r="N41" s="22"/>
      <c r="O41" s="41"/>
      <c r="P41" s="45">
        <f t="shared" si="1"/>
        <v>0</v>
      </c>
      <c r="Q41" s="41"/>
      <c r="R41" s="41"/>
      <c r="S41" s="41"/>
      <c r="T41" s="45">
        <f t="shared" si="2"/>
        <v>0</v>
      </c>
      <c r="U41" s="46"/>
      <c r="W41" s="47">
        <f t="shared" si="3"/>
        <v>0</v>
      </c>
    </row>
    <row r="42" spans="2:23" x14ac:dyDescent="0.25">
      <c r="B42" s="37">
        <v>3.2899999999999898</v>
      </c>
      <c r="C42" s="38"/>
      <c r="D42" s="39"/>
      <c r="E42" s="40"/>
      <c r="F42" s="40"/>
      <c r="G42" s="22"/>
      <c r="H42" s="41"/>
      <c r="I42" s="22"/>
      <c r="J42" s="41"/>
      <c r="K42" s="41">
        <f t="shared" si="0"/>
        <v>0</v>
      </c>
      <c r="L42" s="21"/>
      <c r="M42" s="41"/>
      <c r="N42" s="22"/>
      <c r="O42" s="41"/>
      <c r="P42" s="45">
        <f t="shared" si="1"/>
        <v>0</v>
      </c>
      <c r="Q42" s="41"/>
      <c r="R42" s="41"/>
      <c r="S42" s="41"/>
      <c r="T42" s="45">
        <f t="shared" si="2"/>
        <v>0</v>
      </c>
      <c r="U42" s="46"/>
      <c r="W42" s="47">
        <f t="shared" si="3"/>
        <v>0</v>
      </c>
    </row>
    <row r="43" spans="2:23" ht="15.75" thickBot="1" x14ac:dyDescent="0.3">
      <c r="B43" s="49">
        <v>3.3</v>
      </c>
      <c r="C43" s="50"/>
      <c r="D43" s="51"/>
      <c r="E43" s="52"/>
      <c r="F43" s="52"/>
      <c r="G43" s="24"/>
      <c r="H43" s="53"/>
      <c r="I43" s="24"/>
      <c r="J43" s="53"/>
      <c r="K43" s="53">
        <f t="shared" si="0"/>
        <v>0</v>
      </c>
      <c r="L43" s="23"/>
      <c r="M43" s="53"/>
      <c r="N43" s="24"/>
      <c r="O43" s="53"/>
      <c r="P43" s="62">
        <f t="shared" si="1"/>
        <v>0</v>
      </c>
      <c r="Q43" s="53"/>
      <c r="R43" s="53"/>
      <c r="S43" s="53"/>
      <c r="T43" s="45">
        <f t="shared" si="2"/>
        <v>0</v>
      </c>
      <c r="U43" s="55"/>
      <c r="W43" s="47">
        <f t="shared" si="3"/>
        <v>0</v>
      </c>
    </row>
    <row r="44" spans="2:23" ht="15.75" thickBot="1" x14ac:dyDescent="0.3">
      <c r="C44" s="147" t="s">
        <v>26</v>
      </c>
      <c r="D44" s="148"/>
      <c r="E44" s="148"/>
      <c r="F44" s="149"/>
      <c r="G44" s="56"/>
      <c r="H44" s="57"/>
      <c r="I44" s="57"/>
      <c r="J44" s="57"/>
      <c r="K44" s="58">
        <f>SUM(K14:K43)</f>
        <v>623.15200000000004</v>
      </c>
      <c r="L44" s="56"/>
      <c r="M44" s="57"/>
      <c r="N44" s="57"/>
      <c r="O44" s="57"/>
      <c r="P44" s="58">
        <f>SUM(P14:P43)</f>
        <v>21.857849999999999</v>
      </c>
      <c r="Q44" s="59"/>
      <c r="R44" s="59"/>
      <c r="S44" s="59"/>
      <c r="T44" s="58">
        <f>SUM(T14:T43)</f>
        <v>0</v>
      </c>
    </row>
    <row r="45" spans="2:23" ht="15.75" thickBot="1" x14ac:dyDescent="0.3">
      <c r="C45" s="147" t="s">
        <v>77</v>
      </c>
      <c r="D45" s="148"/>
      <c r="E45" s="148"/>
      <c r="F45" s="149"/>
      <c r="G45" s="60"/>
      <c r="H45" s="61"/>
      <c r="I45" s="61"/>
      <c r="J45" s="61"/>
      <c r="K45" s="62">
        <f>K44/$D$10</f>
        <v>623.15200000000004</v>
      </c>
      <c r="L45" s="60"/>
      <c r="M45" s="61"/>
      <c r="N45" s="61"/>
      <c r="O45" s="61"/>
      <c r="P45" s="62">
        <f>P44/$D$10</f>
        <v>21.857849999999999</v>
      </c>
      <c r="Q45" s="61"/>
      <c r="R45" s="61"/>
      <c r="S45" s="61"/>
      <c r="T45" s="62">
        <f>T44/$D$10</f>
        <v>0</v>
      </c>
    </row>
  </sheetData>
  <sheetProtection algorithmName="SHA-512" hashValue="9IU2jKP4D7RmjMk+v35HLiPTvukbuu5LwnJIC8NPuHYEJGKqe7WMV2BHbvVOECABnD9Vp4h66hAKZW/Y4VungA==" saltValue="EocIcjkiHSH2hyH2lhG4Wg==" spinCount="100000" sheet="1" objects="1" scenarios="1"/>
  <mergeCells count="12">
    <mergeCell ref="B12:B13"/>
    <mergeCell ref="C12:C13"/>
    <mergeCell ref="D12:D13"/>
    <mergeCell ref="F12:F13"/>
    <mergeCell ref="G12:K12"/>
    <mergeCell ref="E12:E13"/>
    <mergeCell ref="G2:N8"/>
    <mergeCell ref="Q12:T12"/>
    <mergeCell ref="U12:U13"/>
    <mergeCell ref="C44:F44"/>
    <mergeCell ref="C45:F45"/>
    <mergeCell ref="L12:P12"/>
  </mergeCells>
  <pageMargins left="0.7" right="0.7" top="0.75" bottom="0.75" header="0.3" footer="0.3"/>
  <pageSetup orientation="portrait"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1:W45"/>
  <sheetViews>
    <sheetView zoomScale="80" zoomScaleNormal="80" workbookViewId="0">
      <pane xSplit="6" ySplit="13" topLeftCell="G20" activePane="bottomRight" state="frozen"/>
      <selection pane="topRight" activeCell="G1" sqref="G1"/>
      <selection pane="bottomLeft" activeCell="A14" sqref="A14"/>
      <selection pane="bottomRight"/>
    </sheetView>
  </sheetViews>
  <sheetFormatPr defaultRowHeight="15" x14ac:dyDescent="0.25"/>
  <cols>
    <col min="1" max="1" width="2" style="3" customWidth="1"/>
    <col min="2" max="2" width="5" style="3" bestFit="1" customWidth="1"/>
    <col min="3" max="3" width="45.7109375" style="3" customWidth="1"/>
    <col min="4" max="6" width="6.7109375" style="3" customWidth="1"/>
    <col min="7" max="7" width="19.85546875" style="3" customWidth="1"/>
    <col min="8" max="10" width="9.7109375" style="3" customWidth="1"/>
    <col min="11" max="11" width="12.7109375" style="3" customWidth="1"/>
    <col min="12" max="12" width="24.5703125" style="3" customWidth="1"/>
    <col min="13" max="15" width="9.7109375" style="3" customWidth="1"/>
    <col min="16" max="16" width="12.7109375" style="3" customWidth="1"/>
    <col min="17" max="17" width="27.85546875" style="3" customWidth="1"/>
    <col min="18" max="19" width="9.7109375" style="3" customWidth="1"/>
    <col min="20" max="20" width="12.7109375" style="3" customWidth="1"/>
    <col min="21" max="21" width="26.85546875" style="3" customWidth="1"/>
    <col min="22" max="22" width="9.140625" style="3"/>
    <col min="23" max="23" width="0" style="3" hidden="1" customWidth="1"/>
    <col min="24" max="16384" width="9.140625" style="3"/>
  </cols>
  <sheetData>
    <row r="1" spans="2:23" ht="15.75" thickBot="1" x14ac:dyDescent="0.3"/>
    <row r="2" spans="2:23" ht="15" customHeight="1" x14ac:dyDescent="0.25">
      <c r="G2" s="136" t="s">
        <v>78</v>
      </c>
      <c r="H2" s="137"/>
      <c r="I2" s="137"/>
      <c r="J2" s="137"/>
      <c r="K2" s="137"/>
      <c r="L2" s="137"/>
      <c r="M2" s="137"/>
      <c r="N2" s="138"/>
      <c r="O2" s="67"/>
    </row>
    <row r="3" spans="2:23" x14ac:dyDescent="0.25">
      <c r="G3" s="139"/>
      <c r="H3" s="140"/>
      <c r="I3" s="140"/>
      <c r="J3" s="140"/>
      <c r="K3" s="140"/>
      <c r="L3" s="140"/>
      <c r="M3" s="140"/>
      <c r="N3" s="141"/>
      <c r="O3" s="67"/>
    </row>
    <row r="4" spans="2:23" x14ac:dyDescent="0.25">
      <c r="G4" s="139"/>
      <c r="H4" s="140"/>
      <c r="I4" s="140"/>
      <c r="J4" s="140"/>
      <c r="K4" s="140"/>
      <c r="L4" s="140"/>
      <c r="M4" s="140"/>
      <c r="N4" s="141"/>
      <c r="O4" s="67"/>
    </row>
    <row r="5" spans="2:23" x14ac:dyDescent="0.25">
      <c r="G5" s="139"/>
      <c r="H5" s="140"/>
      <c r="I5" s="140"/>
      <c r="J5" s="140"/>
      <c r="K5" s="140"/>
      <c r="L5" s="140"/>
      <c r="M5" s="140"/>
      <c r="N5" s="141"/>
      <c r="O5" s="67"/>
    </row>
    <row r="6" spans="2:23" x14ac:dyDescent="0.25">
      <c r="G6" s="139"/>
      <c r="H6" s="140"/>
      <c r="I6" s="140"/>
      <c r="J6" s="140"/>
      <c r="K6" s="140"/>
      <c r="L6" s="140"/>
      <c r="M6" s="140"/>
      <c r="N6" s="141"/>
      <c r="O6" s="67"/>
    </row>
    <row r="7" spans="2:23" x14ac:dyDescent="0.25">
      <c r="G7" s="139"/>
      <c r="H7" s="140"/>
      <c r="I7" s="140"/>
      <c r="J7" s="140"/>
      <c r="K7" s="140"/>
      <c r="L7" s="140"/>
      <c r="M7" s="140"/>
      <c r="N7" s="141"/>
      <c r="O7" s="67"/>
    </row>
    <row r="8" spans="2:23" ht="15.75" thickBot="1" x14ac:dyDescent="0.3">
      <c r="G8" s="142"/>
      <c r="H8" s="143"/>
      <c r="I8" s="143"/>
      <c r="J8" s="143"/>
      <c r="K8" s="143"/>
      <c r="L8" s="143"/>
      <c r="M8" s="143"/>
      <c r="N8" s="144"/>
      <c r="O8" s="67"/>
    </row>
    <row r="9" spans="2:23" ht="15.75" thickBot="1" x14ac:dyDescent="0.3"/>
    <row r="10" spans="2:23" ht="16.5" thickBot="1" x14ac:dyDescent="0.3">
      <c r="C10" s="28" t="s">
        <v>70</v>
      </c>
      <c r="D10" s="16">
        <f>'1_AdecTerreno'!D10</f>
        <v>1</v>
      </c>
      <c r="E10" s="15" t="str">
        <f>'1_AdecTerreno'!E10</f>
        <v>ha</v>
      </c>
      <c r="F10" s="63"/>
    </row>
    <row r="11" spans="2:23" ht="15.75" thickBot="1" x14ac:dyDescent="0.3"/>
    <row r="12" spans="2:23" s="30" customFormat="1" ht="15.75" x14ac:dyDescent="0.25">
      <c r="B12" s="145">
        <v>4</v>
      </c>
      <c r="C12" s="157" t="s">
        <v>6</v>
      </c>
      <c r="D12" s="159" t="s">
        <v>68</v>
      </c>
      <c r="E12" s="157" t="s">
        <v>7</v>
      </c>
      <c r="F12" s="157" t="s">
        <v>13</v>
      </c>
      <c r="G12" s="152" t="s">
        <v>15</v>
      </c>
      <c r="H12" s="152"/>
      <c r="I12" s="152"/>
      <c r="J12" s="152"/>
      <c r="K12" s="152"/>
      <c r="L12" s="153" t="s">
        <v>16</v>
      </c>
      <c r="M12" s="154"/>
      <c r="N12" s="154"/>
      <c r="O12" s="154"/>
      <c r="P12" s="155"/>
      <c r="Q12" s="156" t="s">
        <v>17</v>
      </c>
      <c r="R12" s="154"/>
      <c r="S12" s="154"/>
      <c r="T12" s="155"/>
      <c r="U12" s="150" t="s">
        <v>21</v>
      </c>
    </row>
    <row r="13" spans="2:23" s="36" customFormat="1" ht="26.25" thickBot="1" x14ac:dyDescent="0.3">
      <c r="B13" s="146"/>
      <c r="C13" s="158"/>
      <c r="D13" s="160"/>
      <c r="E13" s="158"/>
      <c r="F13" s="158"/>
      <c r="G13" s="31" t="s">
        <v>8</v>
      </c>
      <c r="H13" s="32" t="s">
        <v>9</v>
      </c>
      <c r="I13" s="32" t="s">
        <v>10</v>
      </c>
      <c r="J13" s="32" t="s">
        <v>11</v>
      </c>
      <c r="K13" s="33" t="s">
        <v>12</v>
      </c>
      <c r="L13" s="34" t="s">
        <v>14</v>
      </c>
      <c r="M13" s="32" t="s">
        <v>9</v>
      </c>
      <c r="N13" s="32" t="s">
        <v>10</v>
      </c>
      <c r="O13" s="32" t="s">
        <v>11</v>
      </c>
      <c r="P13" s="35" t="s">
        <v>18</v>
      </c>
      <c r="Q13" s="31" t="s">
        <v>22</v>
      </c>
      <c r="R13" s="32" t="s">
        <v>23</v>
      </c>
      <c r="S13" s="32" t="s">
        <v>24</v>
      </c>
      <c r="T13" s="35" t="s">
        <v>19</v>
      </c>
      <c r="U13" s="151"/>
    </row>
    <row r="14" spans="2:23" x14ac:dyDescent="0.25">
      <c r="B14" s="37">
        <v>4.01</v>
      </c>
      <c r="C14" s="38" t="s">
        <v>123</v>
      </c>
      <c r="D14" s="39">
        <v>12</v>
      </c>
      <c r="E14" s="40">
        <v>11</v>
      </c>
      <c r="F14" s="40">
        <v>2016</v>
      </c>
      <c r="G14" s="22" t="s">
        <v>124</v>
      </c>
      <c r="H14" s="41">
        <v>218.45</v>
      </c>
      <c r="I14" s="39" t="s">
        <v>72</v>
      </c>
      <c r="J14" s="41">
        <v>1</v>
      </c>
      <c r="K14" s="41">
        <f>H14*J14</f>
        <v>218.45</v>
      </c>
      <c r="L14" s="21"/>
      <c r="M14" s="41"/>
      <c r="N14" s="22"/>
      <c r="O14" s="41"/>
      <c r="P14" s="45">
        <f>M14*O14</f>
        <v>0</v>
      </c>
      <c r="Q14" s="41"/>
      <c r="R14" s="41"/>
      <c r="S14" s="41"/>
      <c r="T14" s="45">
        <f>Q14*R14*S14</f>
        <v>0</v>
      </c>
      <c r="U14" s="46"/>
      <c r="W14" s="47">
        <f>SUM(K14,P14,T14)</f>
        <v>218.45</v>
      </c>
    </row>
    <row r="15" spans="2:23" x14ac:dyDescent="0.25">
      <c r="B15" s="37">
        <v>4.0199999999999996</v>
      </c>
      <c r="C15" s="38" t="s">
        <v>134</v>
      </c>
      <c r="D15" s="39">
        <v>14</v>
      </c>
      <c r="E15" s="40">
        <v>11</v>
      </c>
      <c r="F15" s="40">
        <v>2016</v>
      </c>
      <c r="G15" s="22"/>
      <c r="H15" s="41"/>
      <c r="I15" s="22"/>
      <c r="J15" s="41"/>
      <c r="K15" s="41">
        <f t="shared" ref="K15:K43" si="0">H15*J15</f>
        <v>0</v>
      </c>
      <c r="L15" s="21" t="s">
        <v>136</v>
      </c>
      <c r="M15" s="43">
        <v>5.81</v>
      </c>
      <c r="N15" s="22" t="s">
        <v>125</v>
      </c>
      <c r="O15" s="42">
        <v>1.9</v>
      </c>
      <c r="P15" s="68">
        <f t="shared" ref="P15:P43" si="1">M15*O15</f>
        <v>11.038999999999998</v>
      </c>
      <c r="Q15" s="41"/>
      <c r="R15" s="41"/>
      <c r="S15" s="41"/>
      <c r="T15" s="45">
        <f t="shared" ref="T15:T43" si="2">Q15*R15*S15</f>
        <v>0</v>
      </c>
      <c r="U15" s="46"/>
      <c r="W15" s="47">
        <f t="shared" ref="W15:W43" si="3">SUM(K15,P15,T15)</f>
        <v>11.038999999999998</v>
      </c>
    </row>
    <row r="16" spans="2:23" ht="40.5" customHeight="1" x14ac:dyDescent="0.25">
      <c r="B16" s="37">
        <v>4.03</v>
      </c>
      <c r="C16" s="38" t="s">
        <v>134</v>
      </c>
      <c r="D16" s="39">
        <v>14</v>
      </c>
      <c r="E16" s="40">
        <v>11</v>
      </c>
      <c r="F16" s="40">
        <v>2016</v>
      </c>
      <c r="G16" s="22"/>
      <c r="H16" s="41"/>
      <c r="I16" s="22"/>
      <c r="J16" s="41"/>
      <c r="K16" s="41">
        <f t="shared" si="0"/>
        <v>0</v>
      </c>
      <c r="L16" s="21" t="s">
        <v>135</v>
      </c>
      <c r="M16" s="43">
        <v>69.39</v>
      </c>
      <c r="N16" s="22" t="s">
        <v>125</v>
      </c>
      <c r="O16" s="42">
        <v>1.9</v>
      </c>
      <c r="P16" s="68">
        <f t="shared" si="1"/>
        <v>131.84100000000001</v>
      </c>
      <c r="Q16" s="41"/>
      <c r="R16" s="41"/>
      <c r="S16" s="41"/>
      <c r="T16" s="45">
        <f t="shared" si="2"/>
        <v>0</v>
      </c>
      <c r="U16" s="46"/>
      <c r="W16" s="47">
        <f t="shared" si="3"/>
        <v>131.84100000000001</v>
      </c>
    </row>
    <row r="17" spans="2:23" ht="30" x14ac:dyDescent="0.25">
      <c r="B17" s="37">
        <v>4.04</v>
      </c>
      <c r="C17" s="38" t="s">
        <v>138</v>
      </c>
      <c r="D17" s="39">
        <v>15</v>
      </c>
      <c r="E17" s="40">
        <v>11</v>
      </c>
      <c r="F17" s="40">
        <v>2016</v>
      </c>
      <c r="G17" s="22"/>
      <c r="H17" s="41"/>
      <c r="I17" s="22"/>
      <c r="J17" s="41"/>
      <c r="K17" s="41">
        <f t="shared" si="0"/>
        <v>0</v>
      </c>
      <c r="L17" s="21" t="s">
        <v>137</v>
      </c>
      <c r="M17" s="43">
        <v>9.8800000000000008</v>
      </c>
      <c r="N17" s="22" t="s">
        <v>125</v>
      </c>
      <c r="O17" s="43">
        <v>0.24</v>
      </c>
      <c r="P17" s="68">
        <f t="shared" si="1"/>
        <v>2.3712</v>
      </c>
      <c r="Q17" s="41"/>
      <c r="R17" s="41"/>
      <c r="S17" s="41"/>
      <c r="T17" s="45">
        <f t="shared" si="2"/>
        <v>0</v>
      </c>
      <c r="U17" s="46"/>
      <c r="W17" s="47">
        <f t="shared" si="3"/>
        <v>2.3712</v>
      </c>
    </row>
    <row r="18" spans="2:23" ht="30" x14ac:dyDescent="0.25">
      <c r="B18" s="37">
        <v>4.05</v>
      </c>
      <c r="C18" s="38" t="s">
        <v>138</v>
      </c>
      <c r="D18" s="39">
        <v>15</v>
      </c>
      <c r="E18" s="40">
        <v>11</v>
      </c>
      <c r="F18" s="40">
        <v>2016</v>
      </c>
      <c r="G18" s="22"/>
      <c r="H18" s="41"/>
      <c r="I18" s="22"/>
      <c r="J18" s="41"/>
      <c r="K18" s="41">
        <f t="shared" si="0"/>
        <v>0</v>
      </c>
      <c r="L18" s="21" t="s">
        <v>135</v>
      </c>
      <c r="M18" s="43">
        <v>69.39</v>
      </c>
      <c r="N18" s="22" t="s">
        <v>125</v>
      </c>
      <c r="O18" s="42">
        <v>0.24</v>
      </c>
      <c r="P18" s="68">
        <f t="shared" si="1"/>
        <v>16.653600000000001</v>
      </c>
      <c r="Q18" s="41"/>
      <c r="R18" s="41"/>
      <c r="S18" s="41"/>
      <c r="T18" s="45">
        <f t="shared" si="2"/>
        <v>0</v>
      </c>
      <c r="U18" s="46"/>
      <c r="W18" s="47">
        <f t="shared" si="3"/>
        <v>16.653600000000001</v>
      </c>
    </row>
    <row r="19" spans="2:23" ht="36.75" customHeight="1" x14ac:dyDescent="0.25">
      <c r="B19" s="37">
        <v>4.0599999999999996</v>
      </c>
      <c r="C19" s="38" t="s">
        <v>157</v>
      </c>
      <c r="D19" s="39">
        <v>20</v>
      </c>
      <c r="E19" s="40">
        <v>11</v>
      </c>
      <c r="F19" s="40">
        <v>2016</v>
      </c>
      <c r="G19" s="22"/>
      <c r="H19" s="41"/>
      <c r="I19" s="22"/>
      <c r="J19" s="41"/>
      <c r="K19" s="41">
        <f t="shared" si="0"/>
        <v>0</v>
      </c>
      <c r="L19" s="21" t="s">
        <v>156</v>
      </c>
      <c r="M19" s="43">
        <v>57.95</v>
      </c>
      <c r="N19" s="22" t="s">
        <v>125</v>
      </c>
      <c r="O19" s="42">
        <f>(2000/100*0.134)*(1.272)</f>
        <v>3.4089600000000004</v>
      </c>
      <c r="P19" s="68">
        <f t="shared" si="1"/>
        <v>197.54923200000005</v>
      </c>
      <c r="Q19" s="41"/>
      <c r="R19" s="41"/>
      <c r="S19" s="41"/>
      <c r="T19" s="45">
        <f t="shared" si="2"/>
        <v>0</v>
      </c>
      <c r="U19" s="46"/>
      <c r="W19" s="47">
        <f t="shared" si="3"/>
        <v>197.54923200000005</v>
      </c>
    </row>
    <row r="20" spans="2:23" ht="59.25" customHeight="1" x14ac:dyDescent="0.25">
      <c r="B20" s="37">
        <v>4.07</v>
      </c>
      <c r="C20" s="38" t="s">
        <v>159</v>
      </c>
      <c r="D20" s="39">
        <v>20</v>
      </c>
      <c r="E20" s="40">
        <v>11</v>
      </c>
      <c r="F20" s="40">
        <v>2016</v>
      </c>
      <c r="G20" s="22"/>
      <c r="H20" s="41"/>
      <c r="I20" s="22"/>
      <c r="J20" s="41"/>
      <c r="K20" s="41">
        <f t="shared" si="0"/>
        <v>0</v>
      </c>
      <c r="L20" s="21" t="s">
        <v>158</v>
      </c>
      <c r="M20" s="43">
        <v>29.63</v>
      </c>
      <c r="N20" s="22" t="s">
        <v>125</v>
      </c>
      <c r="O20" s="42">
        <f>0.566*20*1.272</f>
        <v>14.399039999999998</v>
      </c>
      <c r="P20" s="68">
        <f t="shared" si="1"/>
        <v>426.64355519999992</v>
      </c>
      <c r="Q20" s="41"/>
      <c r="R20" s="41"/>
      <c r="S20" s="41"/>
      <c r="T20" s="45">
        <f t="shared" si="2"/>
        <v>0</v>
      </c>
      <c r="U20" s="46"/>
      <c r="W20" s="47">
        <f t="shared" si="3"/>
        <v>426.64355519999992</v>
      </c>
    </row>
    <row r="21" spans="2:23" ht="33.75" customHeight="1" x14ac:dyDescent="0.25">
      <c r="B21" s="37">
        <v>4.08</v>
      </c>
      <c r="C21" s="38" t="s">
        <v>161</v>
      </c>
      <c r="D21" s="39">
        <v>20</v>
      </c>
      <c r="E21" s="40">
        <v>11</v>
      </c>
      <c r="F21" s="40">
        <v>2016</v>
      </c>
      <c r="G21" s="22"/>
      <c r="H21" s="41"/>
      <c r="I21" s="22"/>
      <c r="J21" s="41"/>
      <c r="K21" s="41">
        <f t="shared" si="0"/>
        <v>0</v>
      </c>
      <c r="L21" s="21" t="s">
        <v>160</v>
      </c>
      <c r="M21" s="43">
        <v>11.46</v>
      </c>
      <c r="N21" s="22" t="s">
        <v>125</v>
      </c>
      <c r="O21" s="42">
        <f>0.3*20</f>
        <v>6</v>
      </c>
      <c r="P21" s="68">
        <f>M21*O21</f>
        <v>68.760000000000005</v>
      </c>
      <c r="Q21" s="41"/>
      <c r="R21" s="41"/>
      <c r="S21" s="41"/>
      <c r="T21" s="45">
        <f t="shared" si="2"/>
        <v>0</v>
      </c>
      <c r="U21" s="46"/>
      <c r="W21" s="47">
        <f t="shared" si="3"/>
        <v>68.760000000000005</v>
      </c>
    </row>
    <row r="22" spans="2:23" ht="58.5" customHeight="1" x14ac:dyDescent="0.25">
      <c r="B22" s="37">
        <v>4.09</v>
      </c>
      <c r="C22" s="38" t="s">
        <v>162</v>
      </c>
      <c r="D22" s="39">
        <v>20</v>
      </c>
      <c r="E22" s="40">
        <v>11</v>
      </c>
      <c r="F22" s="40">
        <v>2016</v>
      </c>
      <c r="G22" s="22"/>
      <c r="H22" s="41"/>
      <c r="I22" s="22"/>
      <c r="J22" s="41"/>
      <c r="K22" s="41">
        <f t="shared" si="0"/>
        <v>0</v>
      </c>
      <c r="L22" s="21" t="s">
        <v>163</v>
      </c>
      <c r="M22" s="43">
        <f>5.81+69.39</f>
        <v>75.2</v>
      </c>
      <c r="N22" s="22" t="s">
        <v>125</v>
      </c>
      <c r="O22" s="42">
        <f>+(133.13+53.13)/100</f>
        <v>1.8625999999999998</v>
      </c>
      <c r="P22" s="68">
        <f t="shared" si="1"/>
        <v>140.06752</v>
      </c>
      <c r="Q22" s="41"/>
      <c r="R22" s="41"/>
      <c r="S22" s="41"/>
      <c r="T22" s="45">
        <f t="shared" si="2"/>
        <v>0</v>
      </c>
      <c r="U22" s="46"/>
      <c r="W22" s="47">
        <f t="shared" si="3"/>
        <v>140.06752</v>
      </c>
    </row>
    <row r="23" spans="2:23" ht="33" customHeight="1" x14ac:dyDescent="0.25">
      <c r="B23" s="48">
        <v>4.0999999999999996</v>
      </c>
      <c r="C23" s="38" t="s">
        <v>164</v>
      </c>
      <c r="D23" s="39">
        <v>25</v>
      </c>
      <c r="E23" s="40">
        <v>11</v>
      </c>
      <c r="F23" s="40">
        <v>2016</v>
      </c>
      <c r="G23" s="22"/>
      <c r="H23" s="41"/>
      <c r="I23" s="22"/>
      <c r="J23" s="41"/>
      <c r="K23" s="41">
        <f t="shared" si="0"/>
        <v>0</v>
      </c>
      <c r="L23" s="21" t="s">
        <v>165</v>
      </c>
      <c r="M23" s="43">
        <v>24.9</v>
      </c>
      <c r="N23" s="22" t="s">
        <v>125</v>
      </c>
      <c r="O23" s="42">
        <v>0.72</v>
      </c>
      <c r="P23" s="68">
        <f t="shared" si="1"/>
        <v>17.927999999999997</v>
      </c>
      <c r="Q23" s="41"/>
      <c r="R23" s="41"/>
      <c r="S23" s="41"/>
      <c r="T23" s="45">
        <f t="shared" si="2"/>
        <v>0</v>
      </c>
      <c r="U23" s="46"/>
      <c r="W23" s="47">
        <f t="shared" si="3"/>
        <v>17.927999999999997</v>
      </c>
    </row>
    <row r="24" spans="2:23" ht="33.75" customHeight="1" x14ac:dyDescent="0.25">
      <c r="B24" s="37">
        <v>4.1100000000000101</v>
      </c>
      <c r="C24" s="38" t="s">
        <v>164</v>
      </c>
      <c r="D24" s="39">
        <v>27</v>
      </c>
      <c r="E24" s="40">
        <v>11</v>
      </c>
      <c r="F24" s="40">
        <v>2016</v>
      </c>
      <c r="G24" s="22"/>
      <c r="H24" s="41"/>
      <c r="I24" s="22"/>
      <c r="J24" s="41"/>
      <c r="K24" s="41">
        <f t="shared" si="0"/>
        <v>0</v>
      </c>
      <c r="L24" s="21" t="s">
        <v>166</v>
      </c>
      <c r="M24" s="43">
        <v>91.28</v>
      </c>
      <c r="N24" s="22" t="s">
        <v>125</v>
      </c>
      <c r="O24" s="42">
        <v>0.72</v>
      </c>
      <c r="P24" s="68">
        <f t="shared" si="1"/>
        <v>65.721599999999995</v>
      </c>
      <c r="Q24" s="41"/>
      <c r="R24" s="41"/>
      <c r="S24" s="41"/>
      <c r="T24" s="45">
        <f t="shared" si="2"/>
        <v>0</v>
      </c>
      <c r="U24" s="46"/>
      <c r="W24" s="47"/>
    </row>
    <row r="25" spans="2:23" ht="45.75" customHeight="1" x14ac:dyDescent="0.25">
      <c r="B25" s="37">
        <v>4.1200000000000099</v>
      </c>
      <c r="C25" s="38" t="s">
        <v>164</v>
      </c>
      <c r="D25" s="39">
        <v>27</v>
      </c>
      <c r="E25" s="40">
        <v>11</v>
      </c>
      <c r="F25" s="40">
        <v>2016</v>
      </c>
      <c r="G25" s="22"/>
      <c r="H25" s="41"/>
      <c r="I25" s="22"/>
      <c r="J25" s="41"/>
      <c r="K25" s="41">
        <f t="shared" si="0"/>
        <v>0</v>
      </c>
      <c r="L25" s="21" t="s">
        <v>167</v>
      </c>
      <c r="M25" s="43">
        <v>24.27</v>
      </c>
      <c r="N25" s="22" t="s">
        <v>168</v>
      </c>
      <c r="O25" s="42">
        <v>1</v>
      </c>
      <c r="P25" s="68">
        <f t="shared" si="1"/>
        <v>24.27</v>
      </c>
      <c r="Q25" s="41"/>
      <c r="R25" s="41"/>
      <c r="S25" s="41"/>
      <c r="T25" s="45">
        <f t="shared" si="2"/>
        <v>0</v>
      </c>
      <c r="U25" s="46"/>
      <c r="W25" s="47"/>
    </row>
    <row r="26" spans="2:23" x14ac:dyDescent="0.25">
      <c r="B26" s="37">
        <v>4.1300000000000097</v>
      </c>
      <c r="C26" s="38" t="s">
        <v>169</v>
      </c>
      <c r="D26" s="39"/>
      <c r="E26" s="40"/>
      <c r="F26" s="40"/>
      <c r="G26" s="22"/>
      <c r="H26" s="41"/>
      <c r="I26" s="22"/>
      <c r="J26" s="41"/>
      <c r="K26" s="41">
        <f t="shared" si="0"/>
        <v>0</v>
      </c>
      <c r="L26" s="21"/>
      <c r="M26" s="43"/>
      <c r="N26" s="22"/>
      <c r="O26" s="42"/>
      <c r="P26" s="68">
        <f t="shared" si="1"/>
        <v>0</v>
      </c>
      <c r="Q26" s="43">
        <v>1.5443</v>
      </c>
      <c r="R26" s="43">
        <v>1</v>
      </c>
      <c r="S26" s="43">
        <v>100</v>
      </c>
      <c r="T26" s="44">
        <f t="shared" si="2"/>
        <v>154.43</v>
      </c>
      <c r="U26" s="46"/>
      <c r="W26" s="47"/>
    </row>
    <row r="27" spans="2:23" x14ac:dyDescent="0.25">
      <c r="B27" s="37">
        <v>4.1400000000000103</v>
      </c>
      <c r="C27" s="38"/>
      <c r="D27" s="39"/>
      <c r="E27" s="40"/>
      <c r="F27" s="40"/>
      <c r="G27" s="22"/>
      <c r="H27" s="41"/>
      <c r="I27" s="22"/>
      <c r="J27" s="41"/>
      <c r="K27" s="41">
        <f t="shared" si="0"/>
        <v>0</v>
      </c>
      <c r="L27" s="21"/>
      <c r="M27" s="43"/>
      <c r="N27" s="22"/>
      <c r="O27" s="42"/>
      <c r="P27" s="68">
        <f t="shared" si="1"/>
        <v>0</v>
      </c>
      <c r="Q27" s="43"/>
      <c r="R27" s="43"/>
      <c r="S27" s="43"/>
      <c r="T27" s="44">
        <f t="shared" si="2"/>
        <v>0</v>
      </c>
      <c r="U27" s="46"/>
      <c r="W27" s="47"/>
    </row>
    <row r="28" spans="2:23" x14ac:dyDescent="0.25">
      <c r="B28" s="37">
        <v>4.1500000000000101</v>
      </c>
      <c r="C28" s="38"/>
      <c r="D28" s="39"/>
      <c r="E28" s="40"/>
      <c r="F28" s="40"/>
      <c r="G28" s="22"/>
      <c r="H28" s="41"/>
      <c r="I28" s="22"/>
      <c r="J28" s="41"/>
      <c r="K28" s="41">
        <f t="shared" si="0"/>
        <v>0</v>
      </c>
      <c r="L28" s="21"/>
      <c r="M28" s="43"/>
      <c r="N28" s="22"/>
      <c r="O28" s="42"/>
      <c r="P28" s="68">
        <f t="shared" si="1"/>
        <v>0</v>
      </c>
      <c r="Q28" s="43"/>
      <c r="R28" s="43"/>
      <c r="S28" s="43"/>
      <c r="T28" s="44">
        <f t="shared" si="2"/>
        <v>0</v>
      </c>
      <c r="U28" s="46"/>
      <c r="W28" s="47"/>
    </row>
    <row r="29" spans="2:23" x14ac:dyDescent="0.25">
      <c r="B29" s="37">
        <v>4.1600000000000099</v>
      </c>
      <c r="C29" s="38"/>
      <c r="D29" s="39"/>
      <c r="E29" s="40"/>
      <c r="F29" s="40"/>
      <c r="G29" s="22"/>
      <c r="H29" s="41"/>
      <c r="I29" s="22"/>
      <c r="J29" s="41"/>
      <c r="K29" s="41">
        <f t="shared" si="0"/>
        <v>0</v>
      </c>
      <c r="L29" s="21"/>
      <c r="M29" s="43"/>
      <c r="N29" s="22"/>
      <c r="O29" s="42"/>
      <c r="P29" s="68">
        <f t="shared" si="1"/>
        <v>0</v>
      </c>
      <c r="Q29" s="43"/>
      <c r="R29" s="43"/>
      <c r="S29" s="43"/>
      <c r="T29" s="44">
        <f t="shared" si="2"/>
        <v>0</v>
      </c>
      <c r="U29" s="46"/>
      <c r="W29" s="47"/>
    </row>
    <row r="30" spans="2:23" x14ac:dyDescent="0.25">
      <c r="B30" s="37">
        <v>4.1700000000000097</v>
      </c>
      <c r="C30" s="38"/>
      <c r="D30" s="39"/>
      <c r="E30" s="40"/>
      <c r="F30" s="40"/>
      <c r="G30" s="22"/>
      <c r="H30" s="41"/>
      <c r="I30" s="22"/>
      <c r="J30" s="41"/>
      <c r="K30" s="41">
        <f t="shared" si="0"/>
        <v>0</v>
      </c>
      <c r="L30" s="21"/>
      <c r="M30" s="43"/>
      <c r="N30" s="22"/>
      <c r="O30" s="42"/>
      <c r="P30" s="45">
        <f t="shared" si="1"/>
        <v>0</v>
      </c>
      <c r="Q30" s="43"/>
      <c r="R30" s="43"/>
      <c r="S30" s="43"/>
      <c r="T30" s="44">
        <f t="shared" si="2"/>
        <v>0</v>
      </c>
      <c r="U30" s="46"/>
      <c r="W30" s="47"/>
    </row>
    <row r="31" spans="2:23" x14ac:dyDescent="0.25">
      <c r="B31" s="37">
        <v>4.1800000000000104</v>
      </c>
      <c r="C31" s="38"/>
      <c r="D31" s="39"/>
      <c r="E31" s="40"/>
      <c r="F31" s="40"/>
      <c r="G31" s="22"/>
      <c r="H31" s="41"/>
      <c r="I31" s="22"/>
      <c r="J31" s="41"/>
      <c r="K31" s="41">
        <f t="shared" si="0"/>
        <v>0</v>
      </c>
      <c r="L31" s="21"/>
      <c r="M31" s="43"/>
      <c r="N31" s="22"/>
      <c r="O31" s="42"/>
      <c r="P31" s="45">
        <f t="shared" si="1"/>
        <v>0</v>
      </c>
      <c r="Q31" s="43"/>
      <c r="R31" s="43"/>
      <c r="S31" s="43"/>
      <c r="T31" s="44">
        <f t="shared" si="2"/>
        <v>0</v>
      </c>
      <c r="U31" s="46"/>
      <c r="W31" s="47"/>
    </row>
    <row r="32" spans="2:23" x14ac:dyDescent="0.25">
      <c r="B32" s="37">
        <v>4.1900000000000102</v>
      </c>
      <c r="C32" s="38"/>
      <c r="D32" s="39"/>
      <c r="E32" s="40"/>
      <c r="F32" s="40"/>
      <c r="G32" s="22"/>
      <c r="H32" s="41"/>
      <c r="I32" s="22"/>
      <c r="J32" s="41"/>
      <c r="K32" s="41">
        <f t="shared" si="0"/>
        <v>0</v>
      </c>
      <c r="L32" s="21"/>
      <c r="M32" s="43"/>
      <c r="N32" s="22"/>
      <c r="O32" s="42"/>
      <c r="P32" s="45">
        <f t="shared" si="1"/>
        <v>0</v>
      </c>
      <c r="Q32" s="41"/>
      <c r="R32" s="41"/>
      <c r="S32" s="41"/>
      <c r="T32" s="45">
        <f t="shared" si="2"/>
        <v>0</v>
      </c>
      <c r="U32" s="46"/>
      <c r="W32" s="47"/>
    </row>
    <row r="33" spans="2:23" x14ac:dyDescent="0.25">
      <c r="B33" s="48">
        <v>4.2000000000000099</v>
      </c>
      <c r="C33" s="38"/>
      <c r="D33" s="39"/>
      <c r="E33" s="40"/>
      <c r="F33" s="40"/>
      <c r="G33" s="22"/>
      <c r="H33" s="41"/>
      <c r="I33" s="22"/>
      <c r="J33" s="41"/>
      <c r="K33" s="41">
        <f t="shared" si="0"/>
        <v>0</v>
      </c>
      <c r="L33" s="21"/>
      <c r="M33" s="43"/>
      <c r="N33" s="22"/>
      <c r="O33" s="42"/>
      <c r="P33" s="45">
        <f t="shared" si="1"/>
        <v>0</v>
      </c>
      <c r="Q33" s="41"/>
      <c r="R33" s="41"/>
      <c r="S33" s="41"/>
      <c r="T33" s="45">
        <f t="shared" si="2"/>
        <v>0</v>
      </c>
      <c r="U33" s="46"/>
      <c r="W33" s="47"/>
    </row>
    <row r="34" spans="2:23" x14ac:dyDescent="0.25">
      <c r="B34" s="37">
        <v>4.2100000000000097</v>
      </c>
      <c r="C34" s="38"/>
      <c r="D34" s="39"/>
      <c r="E34" s="40"/>
      <c r="F34" s="40"/>
      <c r="G34" s="22"/>
      <c r="H34" s="41"/>
      <c r="I34" s="22"/>
      <c r="J34" s="41"/>
      <c r="K34" s="41">
        <f t="shared" si="0"/>
        <v>0</v>
      </c>
      <c r="L34" s="21"/>
      <c r="M34" s="43"/>
      <c r="N34" s="22"/>
      <c r="O34" s="42"/>
      <c r="P34" s="45">
        <f t="shared" si="1"/>
        <v>0</v>
      </c>
      <c r="Q34" s="41"/>
      <c r="R34" s="41"/>
      <c r="S34" s="41"/>
      <c r="T34" s="45">
        <f t="shared" si="2"/>
        <v>0</v>
      </c>
      <c r="U34" s="46"/>
      <c r="W34" s="47"/>
    </row>
    <row r="35" spans="2:23" x14ac:dyDescent="0.25">
      <c r="B35" s="37">
        <v>4.2200000000000104</v>
      </c>
      <c r="C35" s="38"/>
      <c r="D35" s="39"/>
      <c r="E35" s="40"/>
      <c r="F35" s="40"/>
      <c r="G35" s="22"/>
      <c r="H35" s="41"/>
      <c r="I35" s="22"/>
      <c r="J35" s="41"/>
      <c r="K35" s="41">
        <f t="shared" si="0"/>
        <v>0</v>
      </c>
      <c r="L35" s="21"/>
      <c r="M35" s="41"/>
      <c r="N35" s="22"/>
      <c r="O35" s="41"/>
      <c r="P35" s="45">
        <f t="shared" si="1"/>
        <v>0</v>
      </c>
      <c r="Q35" s="41"/>
      <c r="R35" s="41"/>
      <c r="S35" s="41"/>
      <c r="T35" s="45">
        <f t="shared" si="2"/>
        <v>0</v>
      </c>
      <c r="U35" s="46"/>
      <c r="W35" s="47"/>
    </row>
    <row r="36" spans="2:23" x14ac:dyDescent="0.25">
      <c r="B36" s="37">
        <v>4.2300000000000102</v>
      </c>
      <c r="C36" s="38"/>
      <c r="D36" s="39"/>
      <c r="E36" s="40"/>
      <c r="F36" s="40"/>
      <c r="G36" s="22"/>
      <c r="H36" s="41"/>
      <c r="I36" s="22"/>
      <c r="J36" s="41"/>
      <c r="K36" s="41">
        <f t="shared" si="0"/>
        <v>0</v>
      </c>
      <c r="L36" s="21"/>
      <c r="M36" s="41"/>
      <c r="N36" s="22"/>
      <c r="O36" s="41"/>
      <c r="P36" s="45">
        <f t="shared" si="1"/>
        <v>0</v>
      </c>
      <c r="Q36" s="41"/>
      <c r="R36" s="41"/>
      <c r="S36" s="41"/>
      <c r="T36" s="45">
        <f t="shared" si="2"/>
        <v>0</v>
      </c>
      <c r="U36" s="46"/>
      <c r="W36" s="47"/>
    </row>
    <row r="37" spans="2:23" x14ac:dyDescent="0.25">
      <c r="B37" s="37">
        <v>4.24000000000001</v>
      </c>
      <c r="C37" s="38"/>
      <c r="D37" s="39"/>
      <c r="E37" s="40"/>
      <c r="F37" s="40"/>
      <c r="G37" s="22"/>
      <c r="H37" s="41"/>
      <c r="I37" s="22"/>
      <c r="J37" s="41"/>
      <c r="K37" s="41">
        <f t="shared" si="0"/>
        <v>0</v>
      </c>
      <c r="L37" s="21"/>
      <c r="M37" s="41"/>
      <c r="N37" s="22"/>
      <c r="O37" s="41"/>
      <c r="P37" s="45">
        <f t="shared" si="1"/>
        <v>0</v>
      </c>
      <c r="Q37" s="41"/>
      <c r="R37" s="41"/>
      <c r="S37" s="41"/>
      <c r="T37" s="45">
        <f t="shared" si="2"/>
        <v>0</v>
      </c>
      <c r="U37" s="46"/>
      <c r="W37" s="47"/>
    </row>
    <row r="38" spans="2:23" x14ac:dyDescent="0.25">
      <c r="B38" s="37">
        <v>4.2500000000000204</v>
      </c>
      <c r="C38" s="38"/>
      <c r="D38" s="39"/>
      <c r="E38" s="40"/>
      <c r="F38" s="40"/>
      <c r="G38" s="22"/>
      <c r="H38" s="41"/>
      <c r="I38" s="22"/>
      <c r="J38" s="41"/>
      <c r="K38" s="41">
        <f t="shared" si="0"/>
        <v>0</v>
      </c>
      <c r="L38" s="21"/>
      <c r="M38" s="41"/>
      <c r="N38" s="22"/>
      <c r="O38" s="41"/>
      <c r="P38" s="45">
        <f t="shared" si="1"/>
        <v>0</v>
      </c>
      <c r="Q38" s="41"/>
      <c r="R38" s="41"/>
      <c r="S38" s="41"/>
      <c r="T38" s="45">
        <f t="shared" si="2"/>
        <v>0</v>
      </c>
      <c r="U38" s="46"/>
      <c r="W38" s="47"/>
    </row>
    <row r="39" spans="2:23" x14ac:dyDescent="0.25">
      <c r="B39" s="37">
        <v>4.2600000000000202</v>
      </c>
      <c r="C39" s="38"/>
      <c r="D39" s="39"/>
      <c r="E39" s="40"/>
      <c r="F39" s="40"/>
      <c r="G39" s="22"/>
      <c r="H39" s="41"/>
      <c r="I39" s="22"/>
      <c r="J39" s="41"/>
      <c r="K39" s="41">
        <f t="shared" si="0"/>
        <v>0</v>
      </c>
      <c r="L39" s="21"/>
      <c r="M39" s="41"/>
      <c r="N39" s="22"/>
      <c r="O39" s="41"/>
      <c r="P39" s="45">
        <f t="shared" si="1"/>
        <v>0</v>
      </c>
      <c r="Q39" s="41"/>
      <c r="R39" s="41"/>
      <c r="S39" s="41"/>
      <c r="T39" s="45">
        <f t="shared" si="2"/>
        <v>0</v>
      </c>
      <c r="U39" s="46"/>
      <c r="W39" s="47">
        <f t="shared" si="3"/>
        <v>0</v>
      </c>
    </row>
    <row r="40" spans="2:23" x14ac:dyDescent="0.25">
      <c r="B40" s="37">
        <v>4.27000000000002</v>
      </c>
      <c r="C40" s="38"/>
      <c r="D40" s="39"/>
      <c r="E40" s="40"/>
      <c r="F40" s="40"/>
      <c r="G40" s="22"/>
      <c r="H40" s="41"/>
      <c r="I40" s="22"/>
      <c r="J40" s="41"/>
      <c r="K40" s="41">
        <f t="shared" si="0"/>
        <v>0</v>
      </c>
      <c r="L40" s="21"/>
      <c r="M40" s="41"/>
      <c r="N40" s="22"/>
      <c r="O40" s="41"/>
      <c r="P40" s="45">
        <f t="shared" si="1"/>
        <v>0</v>
      </c>
      <c r="Q40" s="41"/>
      <c r="R40" s="41"/>
      <c r="S40" s="41"/>
      <c r="T40" s="45">
        <f t="shared" si="2"/>
        <v>0</v>
      </c>
      <c r="U40" s="46"/>
      <c r="W40" s="47">
        <f t="shared" si="3"/>
        <v>0</v>
      </c>
    </row>
    <row r="41" spans="2:23" x14ac:dyDescent="0.25">
      <c r="B41" s="37">
        <v>4.2800000000000198</v>
      </c>
      <c r="C41" s="38"/>
      <c r="D41" s="39"/>
      <c r="E41" s="40"/>
      <c r="F41" s="40"/>
      <c r="G41" s="22"/>
      <c r="H41" s="41"/>
      <c r="I41" s="22"/>
      <c r="J41" s="41"/>
      <c r="K41" s="41">
        <f t="shared" si="0"/>
        <v>0</v>
      </c>
      <c r="L41" s="21"/>
      <c r="M41" s="41"/>
      <c r="N41" s="22"/>
      <c r="O41" s="41"/>
      <c r="P41" s="45">
        <f t="shared" si="1"/>
        <v>0</v>
      </c>
      <c r="Q41" s="41"/>
      <c r="R41" s="41"/>
      <c r="S41" s="41"/>
      <c r="T41" s="45">
        <f t="shared" si="2"/>
        <v>0</v>
      </c>
      <c r="U41" s="46"/>
      <c r="W41" s="47">
        <f t="shared" si="3"/>
        <v>0</v>
      </c>
    </row>
    <row r="42" spans="2:23" x14ac:dyDescent="0.25">
      <c r="B42" s="37">
        <v>4.2900000000000196</v>
      </c>
      <c r="C42" s="38"/>
      <c r="D42" s="39"/>
      <c r="E42" s="40"/>
      <c r="F42" s="40"/>
      <c r="G42" s="22"/>
      <c r="H42" s="41"/>
      <c r="I42" s="22"/>
      <c r="J42" s="41"/>
      <c r="K42" s="41">
        <f t="shared" si="0"/>
        <v>0</v>
      </c>
      <c r="L42" s="21"/>
      <c r="M42" s="41"/>
      <c r="N42" s="22"/>
      <c r="O42" s="41"/>
      <c r="P42" s="45">
        <f t="shared" si="1"/>
        <v>0</v>
      </c>
      <c r="Q42" s="41"/>
      <c r="R42" s="41"/>
      <c r="S42" s="41"/>
      <c r="T42" s="45">
        <f t="shared" si="2"/>
        <v>0</v>
      </c>
      <c r="U42" s="46"/>
      <c r="W42" s="47">
        <f t="shared" si="3"/>
        <v>0</v>
      </c>
    </row>
    <row r="43" spans="2:23" ht="15.75" thickBot="1" x14ac:dyDescent="0.3">
      <c r="B43" s="49">
        <v>4.3</v>
      </c>
      <c r="C43" s="50"/>
      <c r="D43" s="51"/>
      <c r="E43" s="52"/>
      <c r="F43" s="52"/>
      <c r="G43" s="24"/>
      <c r="H43" s="53"/>
      <c r="I43" s="24"/>
      <c r="J43" s="53"/>
      <c r="K43" s="53">
        <f t="shared" si="0"/>
        <v>0</v>
      </c>
      <c r="L43" s="23"/>
      <c r="M43" s="53"/>
      <c r="N43" s="24"/>
      <c r="O43" s="53"/>
      <c r="P43" s="62">
        <f t="shared" si="1"/>
        <v>0</v>
      </c>
      <c r="Q43" s="53"/>
      <c r="R43" s="53"/>
      <c r="S43" s="53"/>
      <c r="T43" s="45">
        <f t="shared" si="2"/>
        <v>0</v>
      </c>
      <c r="U43" s="55"/>
      <c r="W43" s="47">
        <f t="shared" si="3"/>
        <v>0</v>
      </c>
    </row>
    <row r="44" spans="2:23" ht="15.75" thickBot="1" x14ac:dyDescent="0.3">
      <c r="C44" s="147" t="s">
        <v>27</v>
      </c>
      <c r="D44" s="148"/>
      <c r="E44" s="148"/>
      <c r="F44" s="149"/>
      <c r="G44" s="56"/>
      <c r="H44" s="57"/>
      <c r="I44" s="57"/>
      <c r="J44" s="57"/>
      <c r="K44" s="58">
        <f>SUM(K14:K43)</f>
        <v>218.45</v>
      </c>
      <c r="L44" s="56"/>
      <c r="M44" s="57"/>
      <c r="N44" s="57"/>
      <c r="O44" s="57"/>
      <c r="P44" s="58">
        <f>SUM(P14:P43)</f>
        <v>1102.8447071999999</v>
      </c>
      <c r="Q44" s="59"/>
      <c r="R44" s="59"/>
      <c r="S44" s="59"/>
      <c r="T44" s="58">
        <f>SUM(T14:T43)</f>
        <v>154.43</v>
      </c>
    </row>
    <row r="45" spans="2:23" ht="15.75" thickBot="1" x14ac:dyDescent="0.3">
      <c r="C45" s="147" t="s">
        <v>82</v>
      </c>
      <c r="D45" s="148"/>
      <c r="E45" s="148"/>
      <c r="F45" s="149"/>
      <c r="G45" s="60"/>
      <c r="H45" s="61"/>
      <c r="I45" s="61"/>
      <c r="J45" s="61"/>
      <c r="K45" s="62">
        <f>K44/$D$10</f>
        <v>218.45</v>
      </c>
      <c r="L45" s="60"/>
      <c r="M45" s="61"/>
      <c r="N45" s="61"/>
      <c r="O45" s="61"/>
      <c r="P45" s="62">
        <f>P44/$D$10</f>
        <v>1102.8447071999999</v>
      </c>
      <c r="Q45" s="61"/>
      <c r="R45" s="61"/>
      <c r="S45" s="61"/>
      <c r="T45" s="62">
        <f>T44/$D$10</f>
        <v>154.43</v>
      </c>
    </row>
  </sheetData>
  <sheetProtection algorithmName="SHA-512" hashValue="PtCAP8bXCGiznnjUh9m3VryUsDgI1k1O2FMw51KJyF4yWw+3t5Y5BvcaeNJ0TlVDhNkE48dQDK+wGVWf8nbceQ==" saltValue="4RrSJKpSL0vRzKnbhKovUg==" spinCount="100000" sheet="1" objects="1" scenarios="1"/>
  <mergeCells count="12">
    <mergeCell ref="B12:B13"/>
    <mergeCell ref="C12:C13"/>
    <mergeCell ref="D12:D13"/>
    <mergeCell ref="F12:F13"/>
    <mergeCell ref="G12:K12"/>
    <mergeCell ref="E12:E13"/>
    <mergeCell ref="G2:N8"/>
    <mergeCell ref="Q12:T12"/>
    <mergeCell ref="U12:U13"/>
    <mergeCell ref="C44:F44"/>
    <mergeCell ref="C45:F45"/>
    <mergeCell ref="L12:P12"/>
  </mergeCells>
  <pageMargins left="0.7" right="0.7" top="0.75" bottom="0.75" header="0.3" footer="0.3"/>
  <pageSetup orientation="portrait" r:id="rId1"/>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1:W60"/>
  <sheetViews>
    <sheetView zoomScale="80" zoomScaleNormal="80" workbookViewId="0">
      <pane xSplit="6" ySplit="13" topLeftCell="G20" activePane="bottomRight" state="frozen"/>
      <selection pane="topRight" activeCell="G1" sqref="G1"/>
      <selection pane="bottomLeft" activeCell="A14" sqref="A14"/>
      <selection pane="bottomRight"/>
    </sheetView>
  </sheetViews>
  <sheetFormatPr defaultRowHeight="15" x14ac:dyDescent="0.25"/>
  <cols>
    <col min="1" max="1" width="2" style="3" customWidth="1"/>
    <col min="2" max="2" width="5" style="3" bestFit="1" customWidth="1"/>
    <col min="3" max="3" width="45.7109375" style="3" customWidth="1"/>
    <col min="4" max="6" width="6.7109375" style="3" customWidth="1"/>
    <col min="7" max="7" width="19.85546875" style="3" customWidth="1"/>
    <col min="8" max="10" width="9.7109375" style="3" customWidth="1"/>
    <col min="11" max="11" width="12.7109375" style="3" customWidth="1"/>
    <col min="12" max="12" width="19.85546875" style="3" customWidth="1"/>
    <col min="13" max="15" width="9.7109375" style="3" customWidth="1"/>
    <col min="16" max="16" width="12.7109375" style="3" customWidth="1"/>
    <col min="17" max="19" width="9.7109375" style="3" customWidth="1"/>
    <col min="20" max="20" width="12.7109375" style="3" customWidth="1"/>
    <col min="21" max="21" width="26.85546875" style="3" customWidth="1"/>
    <col min="22" max="22" width="9.140625" style="3"/>
    <col min="23" max="23" width="0" style="3" hidden="1" customWidth="1"/>
    <col min="24" max="16384" width="9.140625" style="3"/>
  </cols>
  <sheetData>
    <row r="1" spans="2:23" ht="15.75" thickBot="1" x14ac:dyDescent="0.3"/>
    <row r="2" spans="2:23" ht="15" customHeight="1" x14ac:dyDescent="0.25">
      <c r="G2" s="136" t="s">
        <v>79</v>
      </c>
      <c r="H2" s="137"/>
      <c r="I2" s="137"/>
      <c r="J2" s="137"/>
      <c r="K2" s="137"/>
      <c r="L2" s="137"/>
      <c r="M2" s="137"/>
      <c r="N2" s="138"/>
    </row>
    <row r="3" spans="2:23" x14ac:dyDescent="0.25">
      <c r="G3" s="139"/>
      <c r="H3" s="140"/>
      <c r="I3" s="140"/>
      <c r="J3" s="140"/>
      <c r="K3" s="140"/>
      <c r="L3" s="140"/>
      <c r="M3" s="140"/>
      <c r="N3" s="141"/>
    </row>
    <row r="4" spans="2:23" x14ac:dyDescent="0.25">
      <c r="G4" s="139"/>
      <c r="H4" s="140"/>
      <c r="I4" s="140"/>
      <c r="J4" s="140"/>
      <c r="K4" s="140"/>
      <c r="L4" s="140"/>
      <c r="M4" s="140"/>
      <c r="N4" s="141"/>
    </row>
    <row r="5" spans="2:23" x14ac:dyDescent="0.25">
      <c r="G5" s="139"/>
      <c r="H5" s="140"/>
      <c r="I5" s="140"/>
      <c r="J5" s="140"/>
      <c r="K5" s="140"/>
      <c r="L5" s="140"/>
      <c r="M5" s="140"/>
      <c r="N5" s="141"/>
    </row>
    <row r="6" spans="2:23" x14ac:dyDescent="0.25">
      <c r="G6" s="139"/>
      <c r="H6" s="140"/>
      <c r="I6" s="140"/>
      <c r="J6" s="140"/>
      <c r="K6" s="140"/>
      <c r="L6" s="140"/>
      <c r="M6" s="140"/>
      <c r="N6" s="141"/>
    </row>
    <row r="7" spans="2:23" x14ac:dyDescent="0.25">
      <c r="G7" s="139"/>
      <c r="H7" s="140"/>
      <c r="I7" s="140"/>
      <c r="J7" s="140"/>
      <c r="K7" s="140"/>
      <c r="L7" s="140"/>
      <c r="M7" s="140"/>
      <c r="N7" s="141"/>
    </row>
    <row r="8" spans="2:23" ht="15.75" thickBot="1" x14ac:dyDescent="0.3">
      <c r="G8" s="142"/>
      <c r="H8" s="143"/>
      <c r="I8" s="143"/>
      <c r="J8" s="143"/>
      <c r="K8" s="143"/>
      <c r="L8" s="143"/>
      <c r="M8" s="143"/>
      <c r="N8" s="144"/>
    </row>
    <row r="9" spans="2:23" ht="15.75" thickBot="1" x14ac:dyDescent="0.3"/>
    <row r="10" spans="2:23" ht="16.5" thickBot="1" x14ac:dyDescent="0.3">
      <c r="C10" s="28" t="s">
        <v>70</v>
      </c>
      <c r="D10" s="16">
        <f>'1_AdecTerreno'!D10</f>
        <v>1</v>
      </c>
      <c r="E10" s="15" t="str">
        <f>'1_AdecTerreno'!E10</f>
        <v>ha</v>
      </c>
      <c r="F10" s="63"/>
    </row>
    <row r="11" spans="2:23" ht="15.75" thickBot="1" x14ac:dyDescent="0.3"/>
    <row r="12" spans="2:23" s="30" customFormat="1" ht="15.75" x14ac:dyDescent="0.25">
      <c r="B12" s="145">
        <v>5</v>
      </c>
      <c r="C12" s="157" t="s">
        <v>6</v>
      </c>
      <c r="D12" s="159" t="s">
        <v>68</v>
      </c>
      <c r="E12" s="157" t="s">
        <v>7</v>
      </c>
      <c r="F12" s="157" t="s">
        <v>13</v>
      </c>
      <c r="G12" s="152" t="s">
        <v>15</v>
      </c>
      <c r="H12" s="152"/>
      <c r="I12" s="152"/>
      <c r="J12" s="152"/>
      <c r="K12" s="152"/>
      <c r="L12" s="153" t="s">
        <v>16</v>
      </c>
      <c r="M12" s="154"/>
      <c r="N12" s="154"/>
      <c r="O12" s="154"/>
      <c r="P12" s="155"/>
      <c r="Q12" s="156" t="s">
        <v>17</v>
      </c>
      <c r="R12" s="154"/>
      <c r="S12" s="154"/>
      <c r="T12" s="155"/>
      <c r="U12" s="150" t="s">
        <v>21</v>
      </c>
    </row>
    <row r="13" spans="2:23" s="36" customFormat="1" ht="26.25" thickBot="1" x14ac:dyDescent="0.3">
      <c r="B13" s="146"/>
      <c r="C13" s="158"/>
      <c r="D13" s="160"/>
      <c r="E13" s="158"/>
      <c r="F13" s="158"/>
      <c r="G13" s="31" t="s">
        <v>8</v>
      </c>
      <c r="H13" s="32" t="s">
        <v>9</v>
      </c>
      <c r="I13" s="32" t="s">
        <v>10</v>
      </c>
      <c r="J13" s="32" t="s">
        <v>11</v>
      </c>
      <c r="K13" s="33" t="s">
        <v>12</v>
      </c>
      <c r="L13" s="34" t="s">
        <v>14</v>
      </c>
      <c r="M13" s="32" t="s">
        <v>9</v>
      </c>
      <c r="N13" s="32" t="s">
        <v>10</v>
      </c>
      <c r="O13" s="32" t="s">
        <v>11</v>
      </c>
      <c r="P13" s="35" t="s">
        <v>18</v>
      </c>
      <c r="Q13" s="31" t="s">
        <v>22</v>
      </c>
      <c r="R13" s="32" t="s">
        <v>23</v>
      </c>
      <c r="S13" s="32" t="s">
        <v>24</v>
      </c>
      <c r="T13" s="35" t="s">
        <v>19</v>
      </c>
      <c r="U13" s="151"/>
    </row>
    <row r="14" spans="2:23" ht="71.25" customHeight="1" x14ac:dyDescent="0.25">
      <c r="B14" s="37">
        <v>5.01</v>
      </c>
      <c r="C14" s="38" t="s">
        <v>173</v>
      </c>
      <c r="D14" s="39">
        <v>15</v>
      </c>
      <c r="E14" s="40">
        <v>12</v>
      </c>
      <c r="F14" s="40">
        <v>2016</v>
      </c>
      <c r="G14" s="22" t="s">
        <v>174</v>
      </c>
      <c r="H14" s="43">
        <v>99.79</v>
      </c>
      <c r="I14" s="22" t="s">
        <v>168</v>
      </c>
      <c r="J14" s="41">
        <v>1</v>
      </c>
      <c r="K14" s="43">
        <f>H14*J14</f>
        <v>99.79</v>
      </c>
      <c r="L14" s="21" t="s">
        <v>175</v>
      </c>
      <c r="M14" s="43">
        <v>164.83</v>
      </c>
      <c r="N14" s="22" t="s">
        <v>125</v>
      </c>
      <c r="O14" s="43">
        <f>1.2*0.12</f>
        <v>0.14399999999999999</v>
      </c>
      <c r="P14" s="44">
        <f>M14*O14</f>
        <v>23.735520000000001</v>
      </c>
      <c r="Q14" s="41"/>
      <c r="R14" s="41"/>
      <c r="S14" s="41"/>
      <c r="T14" s="45">
        <f>Q14*R14*S14</f>
        <v>0</v>
      </c>
      <c r="U14" s="46"/>
      <c r="W14" s="47">
        <f>SUM(K14,P14,T14)</f>
        <v>123.52552</v>
      </c>
    </row>
    <row r="15" spans="2:23" ht="40.5" customHeight="1" x14ac:dyDescent="0.25">
      <c r="B15" s="37">
        <v>5.0199999999999996</v>
      </c>
      <c r="C15" s="38" t="s">
        <v>179</v>
      </c>
      <c r="D15" s="39">
        <v>22</v>
      </c>
      <c r="E15" s="40">
        <v>12</v>
      </c>
      <c r="F15" s="40">
        <v>2016</v>
      </c>
      <c r="G15" s="22" t="s">
        <v>176</v>
      </c>
      <c r="H15" s="43">
        <v>64.959999999999994</v>
      </c>
      <c r="I15" s="22" t="s">
        <v>168</v>
      </c>
      <c r="J15" s="41">
        <v>1</v>
      </c>
      <c r="K15" s="43">
        <f t="shared" ref="K15:K58" si="0">H15*J15</f>
        <v>64.959999999999994</v>
      </c>
      <c r="L15" s="21" t="s">
        <v>181</v>
      </c>
      <c r="M15" s="43">
        <v>31.5</v>
      </c>
      <c r="N15" s="22" t="s">
        <v>168</v>
      </c>
      <c r="O15" s="43">
        <v>0.55720000000000003</v>
      </c>
      <c r="P15" s="44">
        <f t="shared" ref="P15:P58" si="1">M15*O15</f>
        <v>17.5518</v>
      </c>
      <c r="Q15" s="41"/>
      <c r="R15" s="41"/>
      <c r="S15" s="41"/>
      <c r="T15" s="45">
        <f t="shared" ref="T15:T58" si="2">Q15*R15*S15</f>
        <v>0</v>
      </c>
      <c r="U15" s="46"/>
      <c r="W15" s="47">
        <f t="shared" ref="W15:W58" si="3">SUM(K15,P15,T15)</f>
        <v>82.511799999999994</v>
      </c>
    </row>
    <row r="16" spans="2:23" ht="30" customHeight="1" x14ac:dyDescent="0.25">
      <c r="B16" s="37">
        <v>5.03</v>
      </c>
      <c r="C16" s="38" t="s">
        <v>180</v>
      </c>
      <c r="D16" s="39">
        <v>22</v>
      </c>
      <c r="E16" s="40">
        <v>12</v>
      </c>
      <c r="F16" s="40">
        <v>2016</v>
      </c>
      <c r="G16" s="22" t="s">
        <v>177</v>
      </c>
      <c r="H16" s="43">
        <v>1.8</v>
      </c>
      <c r="I16" s="22" t="s">
        <v>168</v>
      </c>
      <c r="J16" s="41">
        <v>1</v>
      </c>
      <c r="K16" s="43">
        <f t="shared" si="0"/>
        <v>1.8</v>
      </c>
      <c r="L16" s="21"/>
      <c r="M16" s="43"/>
      <c r="N16" s="22"/>
      <c r="O16" s="43"/>
      <c r="P16" s="44">
        <f t="shared" si="1"/>
        <v>0</v>
      </c>
      <c r="Q16" s="41"/>
      <c r="R16" s="41"/>
      <c r="S16" s="41"/>
      <c r="T16" s="45">
        <f t="shared" si="2"/>
        <v>0</v>
      </c>
      <c r="U16" s="46"/>
      <c r="W16" s="47">
        <f t="shared" si="3"/>
        <v>1.8</v>
      </c>
    </row>
    <row r="17" spans="2:23" ht="45" customHeight="1" x14ac:dyDescent="0.25">
      <c r="B17" s="37">
        <v>5.04</v>
      </c>
      <c r="C17" s="38" t="s">
        <v>180</v>
      </c>
      <c r="D17" s="39">
        <v>22</v>
      </c>
      <c r="E17" s="40">
        <v>12</v>
      </c>
      <c r="F17" s="40">
        <v>2016</v>
      </c>
      <c r="G17" s="22" t="s">
        <v>178</v>
      </c>
      <c r="H17" s="43">
        <v>4.92</v>
      </c>
      <c r="I17" s="22" t="s">
        <v>168</v>
      </c>
      <c r="J17" s="41">
        <v>1</v>
      </c>
      <c r="K17" s="43">
        <f t="shared" si="0"/>
        <v>4.92</v>
      </c>
      <c r="L17" s="21"/>
      <c r="M17" s="43"/>
      <c r="N17" s="22"/>
      <c r="O17" s="43"/>
      <c r="P17" s="44">
        <f t="shared" si="1"/>
        <v>0</v>
      </c>
      <c r="Q17" s="41"/>
      <c r="R17" s="41"/>
      <c r="S17" s="41"/>
      <c r="T17" s="45">
        <f t="shared" si="2"/>
        <v>0</v>
      </c>
      <c r="U17" s="46"/>
      <c r="W17" s="47">
        <f t="shared" si="3"/>
        <v>4.92</v>
      </c>
    </row>
    <row r="18" spans="2:23" ht="40.5" customHeight="1" x14ac:dyDescent="0.25">
      <c r="B18" s="37">
        <v>5.05</v>
      </c>
      <c r="C18" s="38" t="s">
        <v>182</v>
      </c>
      <c r="D18" s="39">
        <v>26</v>
      </c>
      <c r="E18" s="40">
        <v>12</v>
      </c>
      <c r="F18" s="40">
        <v>2016</v>
      </c>
      <c r="G18" s="22" t="s">
        <v>184</v>
      </c>
      <c r="H18" s="43">
        <v>66.09</v>
      </c>
      <c r="I18" s="22" t="s">
        <v>168</v>
      </c>
      <c r="J18" s="41">
        <v>1</v>
      </c>
      <c r="K18" s="43">
        <f t="shared" si="0"/>
        <v>66.09</v>
      </c>
      <c r="L18" s="21" t="s">
        <v>181</v>
      </c>
      <c r="M18" s="43">
        <v>31</v>
      </c>
      <c r="N18" s="22" t="s">
        <v>168</v>
      </c>
      <c r="O18" s="43">
        <v>0.53139999999999998</v>
      </c>
      <c r="P18" s="44">
        <f t="shared" si="1"/>
        <v>16.473399999999998</v>
      </c>
      <c r="Q18" s="41"/>
      <c r="R18" s="41"/>
      <c r="S18" s="41"/>
      <c r="T18" s="45">
        <f t="shared" si="2"/>
        <v>0</v>
      </c>
      <c r="U18" s="46"/>
      <c r="W18" s="47">
        <f t="shared" si="3"/>
        <v>82.563400000000001</v>
      </c>
    </row>
    <row r="19" spans="2:23" ht="30.75" customHeight="1" x14ac:dyDescent="0.25">
      <c r="B19" s="37">
        <v>5.0599999999999996</v>
      </c>
      <c r="C19" s="38" t="s">
        <v>183</v>
      </c>
      <c r="D19" s="39">
        <v>26</v>
      </c>
      <c r="E19" s="40">
        <v>12</v>
      </c>
      <c r="F19" s="40">
        <v>2016</v>
      </c>
      <c r="G19" s="22" t="s">
        <v>185</v>
      </c>
      <c r="H19" s="43">
        <v>69.150000000000006</v>
      </c>
      <c r="I19" s="22" t="s">
        <v>168</v>
      </c>
      <c r="J19" s="41">
        <v>1</v>
      </c>
      <c r="K19" s="43">
        <f t="shared" si="0"/>
        <v>69.150000000000006</v>
      </c>
      <c r="L19" s="21"/>
      <c r="M19" s="43"/>
      <c r="N19" s="22"/>
      <c r="O19" s="43"/>
      <c r="P19" s="44">
        <f t="shared" si="1"/>
        <v>0</v>
      </c>
      <c r="Q19" s="41"/>
      <c r="R19" s="41"/>
      <c r="S19" s="41"/>
      <c r="T19" s="45">
        <f t="shared" si="2"/>
        <v>0</v>
      </c>
      <c r="U19" s="46"/>
      <c r="W19" s="47">
        <f t="shared" si="3"/>
        <v>69.150000000000006</v>
      </c>
    </row>
    <row r="20" spans="2:23" ht="32.25" customHeight="1" x14ac:dyDescent="0.25">
      <c r="B20" s="37">
        <v>5.07</v>
      </c>
      <c r="C20" s="38" t="s">
        <v>183</v>
      </c>
      <c r="D20" s="39">
        <v>26</v>
      </c>
      <c r="E20" s="40">
        <v>12</v>
      </c>
      <c r="F20" s="40">
        <v>2016</v>
      </c>
      <c r="G20" s="22" t="s">
        <v>186</v>
      </c>
      <c r="H20" s="43">
        <v>36.450000000000003</v>
      </c>
      <c r="I20" s="22" t="s">
        <v>168</v>
      </c>
      <c r="J20" s="41">
        <v>1</v>
      </c>
      <c r="K20" s="43">
        <f t="shared" si="0"/>
        <v>36.450000000000003</v>
      </c>
      <c r="L20" s="21"/>
      <c r="M20" s="43"/>
      <c r="N20" s="22"/>
      <c r="O20" s="43"/>
      <c r="P20" s="44">
        <f t="shared" si="1"/>
        <v>0</v>
      </c>
      <c r="Q20" s="41"/>
      <c r="R20" s="41"/>
      <c r="S20" s="41"/>
      <c r="T20" s="45">
        <f t="shared" si="2"/>
        <v>0</v>
      </c>
      <c r="U20" s="46"/>
      <c r="W20" s="47">
        <f t="shared" si="3"/>
        <v>36.450000000000003</v>
      </c>
    </row>
    <row r="21" spans="2:23" ht="46.5" customHeight="1" x14ac:dyDescent="0.25">
      <c r="B21" s="37">
        <v>5.08</v>
      </c>
      <c r="C21" s="38" t="s">
        <v>187</v>
      </c>
      <c r="D21" s="39">
        <v>31</v>
      </c>
      <c r="E21" s="40">
        <v>12</v>
      </c>
      <c r="F21" s="40">
        <v>2016</v>
      </c>
      <c r="G21" s="22" t="s">
        <v>188</v>
      </c>
      <c r="H21" s="43">
        <v>64.33</v>
      </c>
      <c r="I21" s="22" t="s">
        <v>168</v>
      </c>
      <c r="J21" s="41">
        <v>1</v>
      </c>
      <c r="K21" s="43">
        <f t="shared" si="0"/>
        <v>64.33</v>
      </c>
      <c r="L21" s="21" t="s">
        <v>189</v>
      </c>
      <c r="M21" s="43">
        <v>31</v>
      </c>
      <c r="N21" s="22" t="s">
        <v>168</v>
      </c>
      <c r="O21" s="43">
        <v>1.55</v>
      </c>
      <c r="P21" s="44">
        <f t="shared" si="1"/>
        <v>48.050000000000004</v>
      </c>
      <c r="Q21" s="41"/>
      <c r="R21" s="41"/>
      <c r="S21" s="41"/>
      <c r="T21" s="45">
        <f t="shared" si="2"/>
        <v>0</v>
      </c>
      <c r="U21" s="46"/>
      <c r="W21" s="47">
        <f t="shared" si="3"/>
        <v>112.38</v>
      </c>
    </row>
    <row r="22" spans="2:23" ht="45" x14ac:dyDescent="0.25">
      <c r="B22" s="37">
        <v>5.09</v>
      </c>
      <c r="C22" s="38" t="s">
        <v>190</v>
      </c>
      <c r="D22" s="39">
        <v>7</v>
      </c>
      <c r="E22" s="40">
        <v>1</v>
      </c>
      <c r="F22" s="40">
        <v>2017</v>
      </c>
      <c r="G22" s="22" t="s">
        <v>191</v>
      </c>
      <c r="H22" s="43">
        <v>147.80000000000001</v>
      </c>
      <c r="I22" s="22" t="s">
        <v>168</v>
      </c>
      <c r="J22" s="41">
        <f>2*0.7</f>
        <v>1.4</v>
      </c>
      <c r="K22" s="43">
        <f t="shared" si="0"/>
        <v>206.92000000000002</v>
      </c>
      <c r="L22" s="21" t="s">
        <v>189</v>
      </c>
      <c r="M22" s="43">
        <v>31.5</v>
      </c>
      <c r="N22" s="22" t="s">
        <v>168</v>
      </c>
      <c r="O22" s="43">
        <v>2</v>
      </c>
      <c r="P22" s="44">
        <f t="shared" si="1"/>
        <v>63</v>
      </c>
      <c r="Q22" s="41"/>
      <c r="R22" s="41"/>
      <c r="S22" s="41"/>
      <c r="T22" s="45">
        <f t="shared" si="2"/>
        <v>0</v>
      </c>
      <c r="U22" s="46"/>
      <c r="W22" s="47">
        <f t="shared" si="3"/>
        <v>269.92</v>
      </c>
    </row>
    <row r="23" spans="2:23" x14ac:dyDescent="0.25">
      <c r="B23" s="48">
        <v>5.0999999999999996</v>
      </c>
      <c r="C23" s="38" t="s">
        <v>192</v>
      </c>
      <c r="D23" s="39">
        <v>10</v>
      </c>
      <c r="E23" s="40">
        <v>11</v>
      </c>
      <c r="F23" s="40">
        <v>2017</v>
      </c>
      <c r="G23" s="22" t="s">
        <v>193</v>
      </c>
      <c r="H23" s="43">
        <v>0</v>
      </c>
      <c r="I23" s="22" t="s">
        <v>168</v>
      </c>
      <c r="J23" s="41">
        <v>1</v>
      </c>
      <c r="K23" s="43">
        <f t="shared" si="0"/>
        <v>0</v>
      </c>
      <c r="L23" s="21"/>
      <c r="M23" s="43"/>
      <c r="N23" s="22"/>
      <c r="O23" s="43"/>
      <c r="P23" s="44">
        <f t="shared" si="1"/>
        <v>0</v>
      </c>
      <c r="Q23" s="41"/>
      <c r="R23" s="41"/>
      <c r="S23" s="41"/>
      <c r="T23" s="45">
        <f t="shared" si="2"/>
        <v>0</v>
      </c>
      <c r="U23" s="46"/>
      <c r="W23" s="47">
        <f t="shared" si="3"/>
        <v>0</v>
      </c>
    </row>
    <row r="24" spans="2:23" ht="30" customHeight="1" x14ac:dyDescent="0.25">
      <c r="B24" s="37">
        <v>5.1100000000000101</v>
      </c>
      <c r="C24" s="38" t="s">
        <v>197</v>
      </c>
      <c r="D24" s="39">
        <v>10</v>
      </c>
      <c r="E24" s="40">
        <v>11</v>
      </c>
      <c r="F24" s="40">
        <v>2017</v>
      </c>
      <c r="G24" s="22" t="s">
        <v>195</v>
      </c>
      <c r="H24" s="43">
        <f>463.66/100</f>
        <v>4.6366000000000005</v>
      </c>
      <c r="I24" s="22" t="s">
        <v>196</v>
      </c>
      <c r="J24" s="69">
        <f>100*0.12*1.2*0.565</f>
        <v>8.1359999999999992</v>
      </c>
      <c r="K24" s="43">
        <f t="shared" si="0"/>
        <v>37.723377599999999</v>
      </c>
      <c r="L24" s="21"/>
      <c r="M24" s="43"/>
      <c r="N24" s="22"/>
      <c r="O24" s="43"/>
      <c r="P24" s="44">
        <f t="shared" si="1"/>
        <v>0</v>
      </c>
      <c r="Q24" s="41"/>
      <c r="R24" s="41"/>
      <c r="S24" s="41"/>
      <c r="T24" s="45">
        <f t="shared" si="2"/>
        <v>0</v>
      </c>
      <c r="U24" s="46"/>
      <c r="W24" s="47">
        <f t="shared" si="3"/>
        <v>37.723377599999999</v>
      </c>
    </row>
    <row r="25" spans="2:23" x14ac:dyDescent="0.25">
      <c r="B25" s="37">
        <v>5.1200000000000099</v>
      </c>
      <c r="C25" s="38" t="s">
        <v>197</v>
      </c>
      <c r="D25" s="39">
        <v>10</v>
      </c>
      <c r="E25" s="40">
        <v>11</v>
      </c>
      <c r="F25" s="40">
        <v>2017</v>
      </c>
      <c r="G25" s="22" t="s">
        <v>194</v>
      </c>
      <c r="H25" s="43">
        <v>0</v>
      </c>
      <c r="I25" s="22" t="s">
        <v>168</v>
      </c>
      <c r="J25" s="41">
        <v>1</v>
      </c>
      <c r="K25" s="43">
        <f t="shared" si="0"/>
        <v>0</v>
      </c>
      <c r="L25" s="21"/>
      <c r="M25" s="43"/>
      <c r="N25" s="22"/>
      <c r="O25" s="43"/>
      <c r="P25" s="44">
        <f t="shared" si="1"/>
        <v>0</v>
      </c>
      <c r="Q25" s="41"/>
      <c r="R25" s="41"/>
      <c r="S25" s="41"/>
      <c r="T25" s="45">
        <f t="shared" si="2"/>
        <v>0</v>
      </c>
      <c r="U25" s="46"/>
      <c r="W25" s="47"/>
    </row>
    <row r="26" spans="2:23" x14ac:dyDescent="0.25">
      <c r="B26" s="37">
        <v>5.1300000000000097</v>
      </c>
      <c r="C26" s="38"/>
      <c r="D26" s="39"/>
      <c r="E26" s="40"/>
      <c r="F26" s="40"/>
      <c r="G26" s="22"/>
      <c r="H26" s="43"/>
      <c r="I26" s="22"/>
      <c r="J26" s="41"/>
      <c r="K26" s="41">
        <f t="shared" si="0"/>
        <v>0</v>
      </c>
      <c r="L26" s="21"/>
      <c r="M26" s="43"/>
      <c r="N26" s="22"/>
      <c r="O26" s="43"/>
      <c r="P26" s="45">
        <f t="shared" si="1"/>
        <v>0</v>
      </c>
      <c r="Q26" s="41"/>
      <c r="R26" s="41"/>
      <c r="S26" s="41"/>
      <c r="T26" s="45">
        <f t="shared" si="2"/>
        <v>0</v>
      </c>
      <c r="U26" s="46"/>
      <c r="W26" s="47"/>
    </row>
    <row r="27" spans="2:23" x14ac:dyDescent="0.25">
      <c r="B27" s="37">
        <v>5.1400000000000103</v>
      </c>
      <c r="C27" s="38"/>
      <c r="D27" s="39"/>
      <c r="E27" s="40"/>
      <c r="F27" s="40"/>
      <c r="G27" s="22"/>
      <c r="H27" s="43"/>
      <c r="I27" s="22"/>
      <c r="J27" s="41"/>
      <c r="K27" s="41">
        <f t="shared" si="0"/>
        <v>0</v>
      </c>
      <c r="L27" s="21"/>
      <c r="M27" s="43"/>
      <c r="N27" s="22"/>
      <c r="O27" s="43"/>
      <c r="P27" s="45">
        <f t="shared" si="1"/>
        <v>0</v>
      </c>
      <c r="Q27" s="41"/>
      <c r="R27" s="41"/>
      <c r="S27" s="41"/>
      <c r="T27" s="45">
        <f t="shared" si="2"/>
        <v>0</v>
      </c>
      <c r="U27" s="46"/>
      <c r="W27" s="47"/>
    </row>
    <row r="28" spans="2:23" x14ac:dyDescent="0.25">
      <c r="B28" s="37">
        <v>5.1500000000000101</v>
      </c>
      <c r="C28" s="38"/>
      <c r="D28" s="39"/>
      <c r="E28" s="40"/>
      <c r="F28" s="40"/>
      <c r="G28" s="22"/>
      <c r="H28" s="43"/>
      <c r="I28" s="22"/>
      <c r="J28" s="41"/>
      <c r="K28" s="41">
        <f t="shared" si="0"/>
        <v>0</v>
      </c>
      <c r="L28" s="21"/>
      <c r="M28" s="41"/>
      <c r="N28" s="22"/>
      <c r="O28" s="41"/>
      <c r="P28" s="45">
        <f t="shared" si="1"/>
        <v>0</v>
      </c>
      <c r="Q28" s="41"/>
      <c r="R28" s="41"/>
      <c r="S28" s="41"/>
      <c r="T28" s="45">
        <f t="shared" si="2"/>
        <v>0</v>
      </c>
      <c r="U28" s="46"/>
      <c r="W28" s="47"/>
    </row>
    <row r="29" spans="2:23" x14ac:dyDescent="0.25">
      <c r="B29" s="37">
        <v>5.1600000000000099</v>
      </c>
      <c r="C29" s="38"/>
      <c r="D29" s="39"/>
      <c r="E29" s="40"/>
      <c r="F29" s="40"/>
      <c r="G29" s="22"/>
      <c r="H29" s="43"/>
      <c r="I29" s="22"/>
      <c r="J29" s="41"/>
      <c r="K29" s="41">
        <f t="shared" si="0"/>
        <v>0</v>
      </c>
      <c r="L29" s="21"/>
      <c r="M29" s="41"/>
      <c r="N29" s="22"/>
      <c r="O29" s="41"/>
      <c r="P29" s="45">
        <f t="shared" si="1"/>
        <v>0</v>
      </c>
      <c r="Q29" s="41"/>
      <c r="R29" s="41"/>
      <c r="S29" s="41"/>
      <c r="T29" s="45">
        <f t="shared" si="2"/>
        <v>0</v>
      </c>
      <c r="U29" s="46"/>
      <c r="W29" s="47"/>
    </row>
    <row r="30" spans="2:23" x14ac:dyDescent="0.25">
      <c r="B30" s="37">
        <v>5.1700000000000097</v>
      </c>
      <c r="C30" s="38"/>
      <c r="D30" s="39"/>
      <c r="E30" s="40"/>
      <c r="F30" s="40"/>
      <c r="G30" s="22"/>
      <c r="H30" s="43"/>
      <c r="I30" s="22"/>
      <c r="J30" s="41"/>
      <c r="K30" s="41">
        <f t="shared" si="0"/>
        <v>0</v>
      </c>
      <c r="L30" s="21"/>
      <c r="M30" s="41"/>
      <c r="N30" s="22"/>
      <c r="O30" s="41"/>
      <c r="P30" s="45">
        <f t="shared" si="1"/>
        <v>0</v>
      </c>
      <c r="Q30" s="41"/>
      <c r="R30" s="41"/>
      <c r="S30" s="41"/>
      <c r="T30" s="45">
        <f t="shared" si="2"/>
        <v>0</v>
      </c>
      <c r="U30" s="46"/>
      <c r="W30" s="47"/>
    </row>
    <row r="31" spans="2:23" x14ac:dyDescent="0.25">
      <c r="B31" s="37">
        <v>5.1800000000000104</v>
      </c>
      <c r="C31" s="38"/>
      <c r="D31" s="39"/>
      <c r="E31" s="40"/>
      <c r="F31" s="40"/>
      <c r="G31" s="22"/>
      <c r="H31" s="43"/>
      <c r="I31" s="22"/>
      <c r="J31" s="41"/>
      <c r="K31" s="41">
        <f t="shared" si="0"/>
        <v>0</v>
      </c>
      <c r="L31" s="21"/>
      <c r="M31" s="41"/>
      <c r="N31" s="22"/>
      <c r="O31" s="41"/>
      <c r="P31" s="45">
        <f t="shared" si="1"/>
        <v>0</v>
      </c>
      <c r="Q31" s="41"/>
      <c r="R31" s="41"/>
      <c r="S31" s="41"/>
      <c r="T31" s="45">
        <f t="shared" si="2"/>
        <v>0</v>
      </c>
      <c r="U31" s="46"/>
      <c r="W31" s="47"/>
    </row>
    <row r="32" spans="2:23" x14ac:dyDescent="0.25">
      <c r="B32" s="37">
        <v>5.1900000000000102</v>
      </c>
      <c r="C32" s="38"/>
      <c r="D32" s="39"/>
      <c r="E32" s="40"/>
      <c r="F32" s="40"/>
      <c r="G32" s="22"/>
      <c r="H32" s="41"/>
      <c r="I32" s="22"/>
      <c r="J32" s="41"/>
      <c r="K32" s="41">
        <f t="shared" si="0"/>
        <v>0</v>
      </c>
      <c r="L32" s="21"/>
      <c r="M32" s="41"/>
      <c r="N32" s="22"/>
      <c r="O32" s="41"/>
      <c r="P32" s="45">
        <f t="shared" si="1"/>
        <v>0</v>
      </c>
      <c r="Q32" s="41"/>
      <c r="R32" s="41"/>
      <c r="S32" s="41"/>
      <c r="T32" s="45">
        <f t="shared" si="2"/>
        <v>0</v>
      </c>
      <c r="U32" s="46"/>
      <c r="W32" s="47"/>
    </row>
    <row r="33" spans="2:23" x14ac:dyDescent="0.25">
      <c r="B33" s="48">
        <v>5.2000000000000099</v>
      </c>
      <c r="C33" s="38"/>
      <c r="D33" s="39"/>
      <c r="E33" s="40"/>
      <c r="F33" s="40"/>
      <c r="G33" s="22"/>
      <c r="H33" s="41"/>
      <c r="I33" s="22"/>
      <c r="J33" s="41"/>
      <c r="K33" s="41">
        <f t="shared" si="0"/>
        <v>0</v>
      </c>
      <c r="L33" s="21"/>
      <c r="M33" s="41"/>
      <c r="N33" s="22"/>
      <c r="O33" s="41"/>
      <c r="P33" s="45">
        <f t="shared" si="1"/>
        <v>0</v>
      </c>
      <c r="Q33" s="41"/>
      <c r="R33" s="41"/>
      <c r="S33" s="41"/>
      <c r="T33" s="45">
        <f t="shared" si="2"/>
        <v>0</v>
      </c>
      <c r="U33" s="46"/>
      <c r="W33" s="47"/>
    </row>
    <row r="34" spans="2:23" x14ac:dyDescent="0.25">
      <c r="B34" s="37">
        <v>5.2100000000000097</v>
      </c>
      <c r="C34" s="38"/>
      <c r="D34" s="39"/>
      <c r="E34" s="40"/>
      <c r="F34" s="40"/>
      <c r="G34" s="22"/>
      <c r="H34" s="41"/>
      <c r="I34" s="22"/>
      <c r="J34" s="41"/>
      <c r="K34" s="41">
        <f t="shared" si="0"/>
        <v>0</v>
      </c>
      <c r="L34" s="21"/>
      <c r="M34" s="41"/>
      <c r="N34" s="22"/>
      <c r="O34" s="41"/>
      <c r="P34" s="45">
        <f t="shared" si="1"/>
        <v>0</v>
      </c>
      <c r="Q34" s="41"/>
      <c r="R34" s="41"/>
      <c r="S34" s="41"/>
      <c r="T34" s="45">
        <f t="shared" si="2"/>
        <v>0</v>
      </c>
      <c r="U34" s="46"/>
      <c r="W34" s="47"/>
    </row>
    <row r="35" spans="2:23" x14ac:dyDescent="0.25">
      <c r="B35" s="37">
        <v>5.2200000000000104</v>
      </c>
      <c r="C35" s="38"/>
      <c r="D35" s="39"/>
      <c r="E35" s="40"/>
      <c r="F35" s="40"/>
      <c r="G35" s="22"/>
      <c r="H35" s="41"/>
      <c r="I35" s="22"/>
      <c r="J35" s="41"/>
      <c r="K35" s="41">
        <f t="shared" si="0"/>
        <v>0</v>
      </c>
      <c r="L35" s="21"/>
      <c r="M35" s="41"/>
      <c r="N35" s="22"/>
      <c r="O35" s="41"/>
      <c r="P35" s="45">
        <f t="shared" si="1"/>
        <v>0</v>
      </c>
      <c r="Q35" s="41"/>
      <c r="R35" s="41"/>
      <c r="S35" s="41"/>
      <c r="T35" s="45">
        <f t="shared" si="2"/>
        <v>0</v>
      </c>
      <c r="U35" s="46"/>
      <c r="W35" s="47"/>
    </row>
    <row r="36" spans="2:23" x14ac:dyDescent="0.25">
      <c r="B36" s="37">
        <v>5.2300000000000102</v>
      </c>
      <c r="C36" s="38"/>
      <c r="D36" s="39"/>
      <c r="E36" s="40"/>
      <c r="F36" s="40"/>
      <c r="G36" s="22"/>
      <c r="H36" s="41"/>
      <c r="I36" s="22"/>
      <c r="J36" s="41"/>
      <c r="K36" s="41">
        <f t="shared" si="0"/>
        <v>0</v>
      </c>
      <c r="L36" s="21"/>
      <c r="M36" s="41"/>
      <c r="N36" s="22"/>
      <c r="O36" s="41"/>
      <c r="P36" s="45">
        <f t="shared" si="1"/>
        <v>0</v>
      </c>
      <c r="Q36" s="41"/>
      <c r="R36" s="41"/>
      <c r="S36" s="41"/>
      <c r="T36" s="45">
        <f t="shared" si="2"/>
        <v>0</v>
      </c>
      <c r="U36" s="46"/>
      <c r="W36" s="47"/>
    </row>
    <row r="37" spans="2:23" x14ac:dyDescent="0.25">
      <c r="B37" s="37">
        <v>5.24000000000001</v>
      </c>
      <c r="C37" s="38"/>
      <c r="D37" s="39"/>
      <c r="E37" s="40"/>
      <c r="F37" s="40"/>
      <c r="G37" s="22"/>
      <c r="H37" s="41"/>
      <c r="I37" s="22"/>
      <c r="J37" s="41"/>
      <c r="K37" s="41">
        <f t="shared" si="0"/>
        <v>0</v>
      </c>
      <c r="L37" s="21"/>
      <c r="M37" s="41"/>
      <c r="N37" s="22"/>
      <c r="O37" s="41"/>
      <c r="P37" s="45">
        <f t="shared" si="1"/>
        <v>0</v>
      </c>
      <c r="Q37" s="41"/>
      <c r="R37" s="41"/>
      <c r="S37" s="41"/>
      <c r="T37" s="45">
        <f t="shared" si="2"/>
        <v>0</v>
      </c>
      <c r="U37" s="46"/>
      <c r="W37" s="47"/>
    </row>
    <row r="38" spans="2:23" x14ac:dyDescent="0.25">
      <c r="B38" s="37">
        <v>5.2500000000000204</v>
      </c>
      <c r="C38" s="38"/>
      <c r="D38" s="39"/>
      <c r="E38" s="40"/>
      <c r="F38" s="40"/>
      <c r="G38" s="22"/>
      <c r="H38" s="41"/>
      <c r="I38" s="22"/>
      <c r="J38" s="41"/>
      <c r="K38" s="41">
        <f t="shared" si="0"/>
        <v>0</v>
      </c>
      <c r="L38" s="21"/>
      <c r="M38" s="41"/>
      <c r="N38" s="22"/>
      <c r="O38" s="41"/>
      <c r="P38" s="45">
        <f t="shared" si="1"/>
        <v>0</v>
      </c>
      <c r="Q38" s="41"/>
      <c r="R38" s="41"/>
      <c r="S38" s="41"/>
      <c r="T38" s="45">
        <f t="shared" si="2"/>
        <v>0</v>
      </c>
      <c r="U38" s="46"/>
      <c r="W38" s="47"/>
    </row>
    <row r="39" spans="2:23" x14ac:dyDescent="0.25">
      <c r="B39" s="37">
        <v>5.2600000000000202</v>
      </c>
      <c r="C39" s="38"/>
      <c r="D39" s="39"/>
      <c r="E39" s="40"/>
      <c r="F39" s="40"/>
      <c r="G39" s="22"/>
      <c r="H39" s="41"/>
      <c r="I39" s="22"/>
      <c r="J39" s="41"/>
      <c r="K39" s="41">
        <f t="shared" si="0"/>
        <v>0</v>
      </c>
      <c r="L39" s="21"/>
      <c r="M39" s="41"/>
      <c r="N39" s="22"/>
      <c r="O39" s="41"/>
      <c r="P39" s="45">
        <f t="shared" si="1"/>
        <v>0</v>
      </c>
      <c r="Q39" s="41"/>
      <c r="R39" s="41"/>
      <c r="S39" s="41"/>
      <c r="T39" s="45">
        <f t="shared" si="2"/>
        <v>0</v>
      </c>
      <c r="U39" s="46"/>
      <c r="W39" s="47"/>
    </row>
    <row r="40" spans="2:23" x14ac:dyDescent="0.25">
      <c r="B40" s="37">
        <v>5.27000000000002</v>
      </c>
      <c r="C40" s="38"/>
      <c r="D40" s="39"/>
      <c r="E40" s="40"/>
      <c r="F40" s="40"/>
      <c r="G40" s="22"/>
      <c r="H40" s="41"/>
      <c r="I40" s="22"/>
      <c r="J40" s="41"/>
      <c r="K40" s="41">
        <f t="shared" si="0"/>
        <v>0</v>
      </c>
      <c r="L40" s="21"/>
      <c r="M40" s="41"/>
      <c r="N40" s="22"/>
      <c r="O40" s="41"/>
      <c r="P40" s="45">
        <f t="shared" si="1"/>
        <v>0</v>
      </c>
      <c r="Q40" s="41"/>
      <c r="R40" s="41"/>
      <c r="S40" s="41"/>
      <c r="T40" s="45">
        <f t="shared" si="2"/>
        <v>0</v>
      </c>
      <c r="U40" s="46"/>
      <c r="W40" s="47"/>
    </row>
    <row r="41" spans="2:23" x14ac:dyDescent="0.25">
      <c r="B41" s="37">
        <v>5.2800000000000198</v>
      </c>
      <c r="C41" s="38"/>
      <c r="D41" s="39"/>
      <c r="E41" s="40"/>
      <c r="F41" s="40"/>
      <c r="G41" s="22"/>
      <c r="H41" s="41"/>
      <c r="I41" s="22"/>
      <c r="J41" s="41"/>
      <c r="K41" s="41">
        <f t="shared" si="0"/>
        <v>0</v>
      </c>
      <c r="L41" s="21"/>
      <c r="M41" s="41"/>
      <c r="N41" s="22"/>
      <c r="O41" s="41"/>
      <c r="P41" s="45">
        <f t="shared" si="1"/>
        <v>0</v>
      </c>
      <c r="Q41" s="41"/>
      <c r="R41" s="41"/>
      <c r="S41" s="41"/>
      <c r="T41" s="45">
        <f t="shared" si="2"/>
        <v>0</v>
      </c>
      <c r="U41" s="46"/>
      <c r="W41" s="47"/>
    </row>
    <row r="42" spans="2:23" x14ac:dyDescent="0.25">
      <c r="B42" s="37">
        <v>5.2900000000000196</v>
      </c>
      <c r="C42" s="38"/>
      <c r="D42" s="39"/>
      <c r="E42" s="40"/>
      <c r="F42" s="40"/>
      <c r="G42" s="22"/>
      <c r="H42" s="41"/>
      <c r="I42" s="22"/>
      <c r="J42" s="41"/>
      <c r="K42" s="41">
        <f t="shared" si="0"/>
        <v>0</v>
      </c>
      <c r="L42" s="21"/>
      <c r="M42" s="41"/>
      <c r="N42" s="22"/>
      <c r="O42" s="41"/>
      <c r="P42" s="45">
        <f t="shared" si="1"/>
        <v>0</v>
      </c>
      <c r="Q42" s="41"/>
      <c r="R42" s="41"/>
      <c r="S42" s="41"/>
      <c r="T42" s="45">
        <f t="shared" si="2"/>
        <v>0</v>
      </c>
      <c r="U42" s="46"/>
      <c r="W42" s="47"/>
    </row>
    <row r="43" spans="2:23" x14ac:dyDescent="0.25">
      <c r="B43" s="48">
        <v>5.3000000000000203</v>
      </c>
      <c r="C43" s="38"/>
      <c r="D43" s="39"/>
      <c r="E43" s="40"/>
      <c r="F43" s="40"/>
      <c r="G43" s="22"/>
      <c r="H43" s="41"/>
      <c r="I43" s="22"/>
      <c r="J43" s="41"/>
      <c r="K43" s="41">
        <f t="shared" si="0"/>
        <v>0</v>
      </c>
      <c r="L43" s="21"/>
      <c r="M43" s="41"/>
      <c r="N43" s="22"/>
      <c r="O43" s="41"/>
      <c r="P43" s="45">
        <f t="shared" si="1"/>
        <v>0</v>
      </c>
      <c r="Q43" s="41"/>
      <c r="R43" s="41"/>
      <c r="S43" s="41"/>
      <c r="T43" s="45">
        <f t="shared" si="2"/>
        <v>0</v>
      </c>
      <c r="U43" s="46"/>
      <c r="W43" s="47"/>
    </row>
    <row r="44" spans="2:23" x14ac:dyDescent="0.25">
      <c r="B44" s="37">
        <v>5.31000000000002</v>
      </c>
      <c r="C44" s="38"/>
      <c r="D44" s="39"/>
      <c r="E44" s="40"/>
      <c r="F44" s="40"/>
      <c r="G44" s="22"/>
      <c r="H44" s="41"/>
      <c r="I44" s="22"/>
      <c r="J44" s="41"/>
      <c r="K44" s="41">
        <f t="shared" si="0"/>
        <v>0</v>
      </c>
      <c r="L44" s="21"/>
      <c r="M44" s="41"/>
      <c r="N44" s="22"/>
      <c r="O44" s="41"/>
      <c r="P44" s="45">
        <f t="shared" si="1"/>
        <v>0</v>
      </c>
      <c r="Q44" s="41"/>
      <c r="R44" s="41"/>
      <c r="S44" s="41"/>
      <c r="T44" s="45">
        <f t="shared" si="2"/>
        <v>0</v>
      </c>
      <c r="U44" s="46"/>
      <c r="W44" s="47"/>
    </row>
    <row r="45" spans="2:23" x14ac:dyDescent="0.25">
      <c r="B45" s="37">
        <v>5.3200000000000198</v>
      </c>
      <c r="C45" s="38"/>
      <c r="D45" s="39"/>
      <c r="E45" s="40"/>
      <c r="F45" s="40"/>
      <c r="G45" s="22"/>
      <c r="H45" s="41"/>
      <c r="I45" s="22"/>
      <c r="J45" s="41"/>
      <c r="K45" s="41">
        <f t="shared" si="0"/>
        <v>0</v>
      </c>
      <c r="L45" s="21"/>
      <c r="M45" s="41"/>
      <c r="N45" s="22"/>
      <c r="O45" s="41"/>
      <c r="P45" s="45">
        <f t="shared" si="1"/>
        <v>0</v>
      </c>
      <c r="Q45" s="41"/>
      <c r="R45" s="41"/>
      <c r="S45" s="41"/>
      <c r="T45" s="45">
        <f t="shared" si="2"/>
        <v>0</v>
      </c>
      <c r="U45" s="46"/>
      <c r="W45" s="47"/>
    </row>
    <row r="46" spans="2:23" x14ac:dyDescent="0.25">
      <c r="B46" s="37">
        <v>5.3300000000000196</v>
      </c>
      <c r="C46" s="38"/>
      <c r="D46" s="39"/>
      <c r="E46" s="40"/>
      <c r="F46" s="40"/>
      <c r="G46" s="22"/>
      <c r="H46" s="41"/>
      <c r="I46" s="22"/>
      <c r="J46" s="41"/>
      <c r="K46" s="41">
        <f t="shared" si="0"/>
        <v>0</v>
      </c>
      <c r="L46" s="21"/>
      <c r="M46" s="41"/>
      <c r="N46" s="22"/>
      <c r="O46" s="41"/>
      <c r="P46" s="45">
        <f t="shared" si="1"/>
        <v>0</v>
      </c>
      <c r="Q46" s="41"/>
      <c r="R46" s="41"/>
      <c r="S46" s="41"/>
      <c r="T46" s="45">
        <f t="shared" si="2"/>
        <v>0</v>
      </c>
      <c r="U46" s="46"/>
      <c r="W46" s="47"/>
    </row>
    <row r="47" spans="2:23" x14ac:dyDescent="0.25">
      <c r="B47" s="37">
        <v>5.3400000000000203</v>
      </c>
      <c r="C47" s="38"/>
      <c r="D47" s="39"/>
      <c r="E47" s="40"/>
      <c r="F47" s="40"/>
      <c r="G47" s="22"/>
      <c r="H47" s="41"/>
      <c r="I47" s="22"/>
      <c r="J47" s="41"/>
      <c r="K47" s="41">
        <f t="shared" si="0"/>
        <v>0</v>
      </c>
      <c r="L47" s="21"/>
      <c r="M47" s="41"/>
      <c r="N47" s="22"/>
      <c r="O47" s="41"/>
      <c r="P47" s="45">
        <f t="shared" si="1"/>
        <v>0</v>
      </c>
      <c r="Q47" s="41"/>
      <c r="R47" s="41"/>
      <c r="S47" s="41"/>
      <c r="T47" s="45">
        <f t="shared" si="2"/>
        <v>0</v>
      </c>
      <c r="U47" s="46"/>
      <c r="W47" s="47"/>
    </row>
    <row r="48" spans="2:23" x14ac:dyDescent="0.25">
      <c r="B48" s="37">
        <v>5.3500000000000201</v>
      </c>
      <c r="C48" s="38"/>
      <c r="D48" s="39"/>
      <c r="E48" s="40"/>
      <c r="F48" s="40"/>
      <c r="G48" s="22"/>
      <c r="H48" s="41"/>
      <c r="I48" s="22"/>
      <c r="J48" s="41"/>
      <c r="K48" s="41">
        <f t="shared" si="0"/>
        <v>0</v>
      </c>
      <c r="L48" s="21"/>
      <c r="M48" s="41"/>
      <c r="N48" s="22"/>
      <c r="O48" s="41"/>
      <c r="P48" s="45">
        <f t="shared" si="1"/>
        <v>0</v>
      </c>
      <c r="Q48" s="41"/>
      <c r="R48" s="41"/>
      <c r="S48" s="41"/>
      <c r="T48" s="45">
        <f t="shared" si="2"/>
        <v>0</v>
      </c>
      <c r="U48" s="46"/>
      <c r="W48" s="47"/>
    </row>
    <row r="49" spans="2:23" x14ac:dyDescent="0.25">
      <c r="B49" s="37">
        <v>5.3600000000000199</v>
      </c>
      <c r="C49" s="38"/>
      <c r="D49" s="39"/>
      <c r="E49" s="40"/>
      <c r="F49" s="40"/>
      <c r="G49" s="22"/>
      <c r="H49" s="41"/>
      <c r="I49" s="22"/>
      <c r="J49" s="41"/>
      <c r="K49" s="41">
        <f t="shared" si="0"/>
        <v>0</v>
      </c>
      <c r="L49" s="21"/>
      <c r="M49" s="41"/>
      <c r="N49" s="22"/>
      <c r="O49" s="41"/>
      <c r="P49" s="45">
        <f t="shared" si="1"/>
        <v>0</v>
      </c>
      <c r="Q49" s="41"/>
      <c r="R49" s="41"/>
      <c r="S49" s="41"/>
      <c r="T49" s="45">
        <f t="shared" si="2"/>
        <v>0</v>
      </c>
      <c r="U49" s="46"/>
      <c r="W49" s="47">
        <f t="shared" si="3"/>
        <v>0</v>
      </c>
    </row>
    <row r="50" spans="2:23" x14ac:dyDescent="0.25">
      <c r="B50" s="37">
        <v>5.3700000000000196</v>
      </c>
      <c r="C50" s="38"/>
      <c r="D50" s="39"/>
      <c r="E50" s="40"/>
      <c r="F50" s="40"/>
      <c r="G50" s="22"/>
      <c r="H50" s="41"/>
      <c r="I50" s="22"/>
      <c r="J50" s="41"/>
      <c r="K50" s="41">
        <f t="shared" si="0"/>
        <v>0</v>
      </c>
      <c r="L50" s="21"/>
      <c r="M50" s="41"/>
      <c r="N50" s="22"/>
      <c r="O50" s="41"/>
      <c r="P50" s="45">
        <f t="shared" si="1"/>
        <v>0</v>
      </c>
      <c r="Q50" s="41"/>
      <c r="R50" s="41"/>
      <c r="S50" s="41"/>
      <c r="T50" s="45">
        <f t="shared" si="2"/>
        <v>0</v>
      </c>
      <c r="U50" s="46"/>
      <c r="W50" s="47">
        <f t="shared" si="3"/>
        <v>0</v>
      </c>
    </row>
    <row r="51" spans="2:23" x14ac:dyDescent="0.25">
      <c r="B51" s="37">
        <v>5.3800000000000203</v>
      </c>
      <c r="C51" s="38"/>
      <c r="D51" s="39"/>
      <c r="E51" s="40"/>
      <c r="F51" s="40"/>
      <c r="G51" s="22"/>
      <c r="H51" s="41"/>
      <c r="I51" s="22"/>
      <c r="J51" s="41"/>
      <c r="K51" s="41">
        <f t="shared" si="0"/>
        <v>0</v>
      </c>
      <c r="L51" s="21"/>
      <c r="M51" s="41"/>
      <c r="N51" s="22"/>
      <c r="O51" s="41"/>
      <c r="P51" s="45">
        <f t="shared" si="1"/>
        <v>0</v>
      </c>
      <c r="Q51" s="41"/>
      <c r="R51" s="41"/>
      <c r="S51" s="41"/>
      <c r="T51" s="45">
        <f t="shared" si="2"/>
        <v>0</v>
      </c>
      <c r="U51" s="46"/>
      <c r="W51" s="47"/>
    </row>
    <row r="52" spans="2:23" x14ac:dyDescent="0.25">
      <c r="B52" s="37">
        <v>5.3900000000000201</v>
      </c>
      <c r="C52" s="38"/>
      <c r="D52" s="39"/>
      <c r="E52" s="40"/>
      <c r="F52" s="40"/>
      <c r="G52" s="22"/>
      <c r="H52" s="41"/>
      <c r="I52" s="22"/>
      <c r="J52" s="41"/>
      <c r="K52" s="41">
        <f t="shared" si="0"/>
        <v>0</v>
      </c>
      <c r="L52" s="21"/>
      <c r="M52" s="41"/>
      <c r="N52" s="22"/>
      <c r="O52" s="41"/>
      <c r="P52" s="45">
        <f t="shared" si="1"/>
        <v>0</v>
      </c>
      <c r="Q52" s="41"/>
      <c r="R52" s="41"/>
      <c r="S52" s="41"/>
      <c r="T52" s="45">
        <f t="shared" si="2"/>
        <v>0</v>
      </c>
      <c r="U52" s="46"/>
      <c r="W52" s="47"/>
    </row>
    <row r="53" spans="2:23" x14ac:dyDescent="0.25">
      <c r="B53" s="48">
        <v>5.4000000000000297</v>
      </c>
      <c r="C53" s="38"/>
      <c r="D53" s="39"/>
      <c r="E53" s="40"/>
      <c r="F53" s="40"/>
      <c r="G53" s="22"/>
      <c r="H53" s="41"/>
      <c r="I53" s="22"/>
      <c r="J53" s="41"/>
      <c r="K53" s="41">
        <f t="shared" si="0"/>
        <v>0</v>
      </c>
      <c r="L53" s="21"/>
      <c r="M53" s="41"/>
      <c r="N53" s="22"/>
      <c r="O53" s="41"/>
      <c r="P53" s="45">
        <f t="shared" si="1"/>
        <v>0</v>
      </c>
      <c r="Q53" s="41"/>
      <c r="R53" s="41"/>
      <c r="S53" s="41"/>
      <c r="T53" s="45">
        <f t="shared" si="2"/>
        <v>0</v>
      </c>
      <c r="U53" s="46"/>
      <c r="W53" s="47"/>
    </row>
    <row r="54" spans="2:23" x14ac:dyDescent="0.25">
      <c r="B54" s="37">
        <v>5.4100000000000303</v>
      </c>
      <c r="C54" s="38"/>
      <c r="D54" s="39"/>
      <c r="E54" s="40"/>
      <c r="F54" s="40"/>
      <c r="G54" s="22"/>
      <c r="H54" s="41"/>
      <c r="I54" s="22"/>
      <c r="J54" s="41"/>
      <c r="K54" s="41">
        <f t="shared" si="0"/>
        <v>0</v>
      </c>
      <c r="L54" s="21"/>
      <c r="M54" s="41"/>
      <c r="N54" s="22"/>
      <c r="O54" s="41"/>
      <c r="P54" s="45">
        <f t="shared" si="1"/>
        <v>0</v>
      </c>
      <c r="Q54" s="41"/>
      <c r="R54" s="41"/>
      <c r="S54" s="41"/>
      <c r="T54" s="45">
        <f t="shared" si="2"/>
        <v>0</v>
      </c>
      <c r="U54" s="46"/>
      <c r="W54" s="47"/>
    </row>
    <row r="55" spans="2:23" x14ac:dyDescent="0.25">
      <c r="B55" s="37">
        <v>5.4200000000000301</v>
      </c>
      <c r="C55" s="38"/>
      <c r="D55" s="39"/>
      <c r="E55" s="40"/>
      <c r="F55" s="40"/>
      <c r="G55" s="22"/>
      <c r="H55" s="41"/>
      <c r="I55" s="22"/>
      <c r="J55" s="41"/>
      <c r="K55" s="41">
        <f t="shared" si="0"/>
        <v>0</v>
      </c>
      <c r="L55" s="21"/>
      <c r="M55" s="41"/>
      <c r="N55" s="22"/>
      <c r="O55" s="41"/>
      <c r="P55" s="45">
        <f t="shared" si="1"/>
        <v>0</v>
      </c>
      <c r="Q55" s="41"/>
      <c r="R55" s="41"/>
      <c r="S55" s="41"/>
      <c r="T55" s="45">
        <f t="shared" si="2"/>
        <v>0</v>
      </c>
      <c r="U55" s="46"/>
      <c r="W55" s="47"/>
    </row>
    <row r="56" spans="2:23" x14ac:dyDescent="0.25">
      <c r="B56" s="37">
        <v>5.4300000000000299</v>
      </c>
      <c r="C56" s="38"/>
      <c r="D56" s="39"/>
      <c r="E56" s="40"/>
      <c r="F56" s="40"/>
      <c r="G56" s="22"/>
      <c r="H56" s="41"/>
      <c r="I56" s="22"/>
      <c r="J56" s="41"/>
      <c r="K56" s="41">
        <f t="shared" si="0"/>
        <v>0</v>
      </c>
      <c r="L56" s="21"/>
      <c r="M56" s="41"/>
      <c r="N56" s="22"/>
      <c r="O56" s="41"/>
      <c r="P56" s="45">
        <f t="shared" si="1"/>
        <v>0</v>
      </c>
      <c r="Q56" s="41"/>
      <c r="R56" s="41"/>
      <c r="S56" s="41"/>
      <c r="T56" s="45">
        <f t="shared" si="2"/>
        <v>0</v>
      </c>
      <c r="U56" s="46"/>
      <c r="W56" s="47"/>
    </row>
    <row r="57" spans="2:23" x14ac:dyDescent="0.25">
      <c r="B57" s="37">
        <v>5.4400000000000297</v>
      </c>
      <c r="C57" s="38"/>
      <c r="D57" s="39"/>
      <c r="E57" s="40"/>
      <c r="F57" s="40"/>
      <c r="G57" s="22"/>
      <c r="H57" s="41"/>
      <c r="I57" s="22"/>
      <c r="J57" s="41"/>
      <c r="K57" s="41">
        <f t="shared" si="0"/>
        <v>0</v>
      </c>
      <c r="L57" s="21"/>
      <c r="M57" s="41"/>
      <c r="N57" s="22"/>
      <c r="O57" s="41"/>
      <c r="P57" s="45">
        <f t="shared" si="1"/>
        <v>0</v>
      </c>
      <c r="Q57" s="41"/>
      <c r="R57" s="41"/>
      <c r="S57" s="41"/>
      <c r="T57" s="45">
        <f t="shared" si="2"/>
        <v>0</v>
      </c>
      <c r="U57" s="46"/>
      <c r="W57" s="47"/>
    </row>
    <row r="58" spans="2:23" ht="15.75" thickBot="1" x14ac:dyDescent="0.3">
      <c r="B58" s="70">
        <v>5.45</v>
      </c>
      <c r="C58" s="50"/>
      <c r="D58" s="51"/>
      <c r="E58" s="52"/>
      <c r="F58" s="52"/>
      <c r="G58" s="24"/>
      <c r="H58" s="53"/>
      <c r="I58" s="24"/>
      <c r="J58" s="53"/>
      <c r="K58" s="53">
        <f t="shared" si="0"/>
        <v>0</v>
      </c>
      <c r="L58" s="23"/>
      <c r="M58" s="53"/>
      <c r="N58" s="24"/>
      <c r="O58" s="53"/>
      <c r="P58" s="62">
        <f t="shared" si="1"/>
        <v>0</v>
      </c>
      <c r="Q58" s="53"/>
      <c r="R58" s="53"/>
      <c r="S58" s="53"/>
      <c r="T58" s="45">
        <f t="shared" si="2"/>
        <v>0</v>
      </c>
      <c r="U58" s="55"/>
      <c r="W58" s="47">
        <f t="shared" si="3"/>
        <v>0</v>
      </c>
    </row>
    <row r="59" spans="2:23" ht="15.75" thickBot="1" x14ac:dyDescent="0.3">
      <c r="C59" s="147" t="s">
        <v>28</v>
      </c>
      <c r="D59" s="148"/>
      <c r="E59" s="148"/>
      <c r="F59" s="149"/>
      <c r="G59" s="56"/>
      <c r="H59" s="57"/>
      <c r="I59" s="57"/>
      <c r="J59" s="57"/>
      <c r="K59" s="58">
        <f>SUM(K14:K58)</f>
        <v>652.13337760000013</v>
      </c>
      <c r="L59" s="56"/>
      <c r="M59" s="57"/>
      <c r="N59" s="57"/>
      <c r="O59" s="57"/>
      <c r="P59" s="58">
        <f>SUM(P14:P58)</f>
        <v>168.81072</v>
      </c>
      <c r="Q59" s="59"/>
      <c r="R59" s="59"/>
      <c r="S59" s="59"/>
      <c r="T59" s="58">
        <f>SUM(T14:T58)</f>
        <v>0</v>
      </c>
    </row>
    <row r="60" spans="2:23" ht="15.75" thickBot="1" x14ac:dyDescent="0.3">
      <c r="C60" s="147" t="s">
        <v>83</v>
      </c>
      <c r="D60" s="148"/>
      <c r="E60" s="148"/>
      <c r="F60" s="149"/>
      <c r="G60" s="60"/>
      <c r="H60" s="61"/>
      <c r="I60" s="61"/>
      <c r="J60" s="61"/>
      <c r="K60" s="62">
        <f>K59/$D$10</f>
        <v>652.13337760000013</v>
      </c>
      <c r="L60" s="60"/>
      <c r="M60" s="61"/>
      <c r="N60" s="61"/>
      <c r="O60" s="61"/>
      <c r="P60" s="62">
        <f>P59/$D$10</f>
        <v>168.81072</v>
      </c>
      <c r="Q60" s="61"/>
      <c r="R60" s="61"/>
      <c r="S60" s="61"/>
      <c r="T60" s="62">
        <f>T59/$D$10</f>
        <v>0</v>
      </c>
    </row>
  </sheetData>
  <sheetProtection algorithmName="SHA-512" hashValue="vCYJC0ig4O/dXP5ASEFyBAuZg5Q/oZOdhHo4kpmRGYRKxJlEnNIfUVEOkR+M4Q7DmyBqtGLRi6H8EAXBabgBIw==" saltValue="fUuTMUEpAWWRf4h67QnhFA==" spinCount="100000" sheet="1" objects="1" scenarios="1"/>
  <mergeCells count="12">
    <mergeCell ref="B12:B13"/>
    <mergeCell ref="C12:C13"/>
    <mergeCell ref="D12:D13"/>
    <mergeCell ref="F12:F13"/>
    <mergeCell ref="G12:K12"/>
    <mergeCell ref="E12:E13"/>
    <mergeCell ref="G2:N8"/>
    <mergeCell ref="Q12:T12"/>
    <mergeCell ref="U12:U13"/>
    <mergeCell ref="C59:F59"/>
    <mergeCell ref="C60:F60"/>
    <mergeCell ref="L12:P12"/>
  </mergeCells>
  <pageMargins left="0.7" right="0.7" top="0.75" bottom="0.75" header="0.3" footer="0.3"/>
  <pageSetup orientation="portrait" r:id="rId1"/>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1:W45"/>
  <sheetViews>
    <sheetView zoomScale="80" zoomScaleNormal="80" workbookViewId="0">
      <pane xSplit="6" ySplit="13" topLeftCell="G14" activePane="bottomRight" state="frozen"/>
      <selection pane="topRight" activeCell="G1" sqref="G1"/>
      <selection pane="bottomLeft" activeCell="A14" sqref="A14"/>
      <selection pane="bottomRight"/>
    </sheetView>
  </sheetViews>
  <sheetFormatPr defaultRowHeight="15" x14ac:dyDescent="0.25"/>
  <cols>
    <col min="1" max="1" width="2" style="3" customWidth="1"/>
    <col min="2" max="2" width="5" style="3" bestFit="1" customWidth="1"/>
    <col min="3" max="3" width="45.7109375" style="3" customWidth="1"/>
    <col min="4" max="6" width="6.7109375" style="3" customWidth="1"/>
    <col min="7" max="7" width="19.85546875" style="3" customWidth="1"/>
    <col min="8" max="10" width="9.7109375" style="3" customWidth="1"/>
    <col min="11" max="11" width="12.7109375" style="3" customWidth="1"/>
    <col min="12" max="12" width="22" style="3" customWidth="1"/>
    <col min="13" max="15" width="9.7109375" style="3" customWidth="1"/>
    <col min="16" max="16" width="12.7109375" style="3" customWidth="1"/>
    <col min="17" max="19" width="9.7109375" style="3" customWidth="1"/>
    <col min="20" max="20" width="12.7109375" style="3" customWidth="1"/>
    <col min="21" max="21" width="26.85546875" style="3" customWidth="1"/>
    <col min="22" max="22" width="9.140625" style="3"/>
    <col min="23" max="23" width="0" style="3" hidden="1" customWidth="1"/>
    <col min="24" max="16384" width="9.140625" style="3"/>
  </cols>
  <sheetData>
    <row r="1" spans="2:23" ht="15.75" thickBot="1" x14ac:dyDescent="0.3"/>
    <row r="2" spans="2:23" ht="15" customHeight="1" x14ac:dyDescent="0.25">
      <c r="G2" s="136" t="s">
        <v>80</v>
      </c>
      <c r="H2" s="137"/>
      <c r="I2" s="137"/>
      <c r="J2" s="137"/>
      <c r="K2" s="137"/>
      <c r="L2" s="137"/>
      <c r="M2" s="137"/>
      <c r="N2" s="138"/>
    </row>
    <row r="3" spans="2:23" x14ac:dyDescent="0.25">
      <c r="G3" s="139"/>
      <c r="H3" s="140"/>
      <c r="I3" s="140"/>
      <c r="J3" s="140"/>
      <c r="K3" s="140"/>
      <c r="L3" s="140"/>
      <c r="M3" s="140"/>
      <c r="N3" s="141"/>
    </row>
    <row r="4" spans="2:23" x14ac:dyDescent="0.25">
      <c r="G4" s="139"/>
      <c r="H4" s="140"/>
      <c r="I4" s="140"/>
      <c r="J4" s="140"/>
      <c r="K4" s="140"/>
      <c r="L4" s="140"/>
      <c r="M4" s="140"/>
      <c r="N4" s="141"/>
    </row>
    <row r="5" spans="2:23" x14ac:dyDescent="0.25">
      <c r="G5" s="139"/>
      <c r="H5" s="140"/>
      <c r="I5" s="140"/>
      <c r="J5" s="140"/>
      <c r="K5" s="140"/>
      <c r="L5" s="140"/>
      <c r="M5" s="140"/>
      <c r="N5" s="141"/>
    </row>
    <row r="6" spans="2:23" x14ac:dyDescent="0.25">
      <c r="G6" s="139"/>
      <c r="H6" s="140"/>
      <c r="I6" s="140"/>
      <c r="J6" s="140"/>
      <c r="K6" s="140"/>
      <c r="L6" s="140"/>
      <c r="M6" s="140"/>
      <c r="N6" s="141"/>
    </row>
    <row r="7" spans="2:23" x14ac:dyDescent="0.25">
      <c r="G7" s="139"/>
      <c r="H7" s="140"/>
      <c r="I7" s="140"/>
      <c r="J7" s="140"/>
      <c r="K7" s="140"/>
      <c r="L7" s="140"/>
      <c r="M7" s="140"/>
      <c r="N7" s="141"/>
    </row>
    <row r="8" spans="2:23" ht="15.75" thickBot="1" x14ac:dyDescent="0.3">
      <c r="G8" s="142"/>
      <c r="H8" s="143"/>
      <c r="I8" s="143"/>
      <c r="J8" s="143"/>
      <c r="K8" s="143"/>
      <c r="L8" s="143"/>
      <c r="M8" s="143"/>
      <c r="N8" s="144"/>
    </row>
    <row r="9" spans="2:23" ht="15.75" thickBot="1" x14ac:dyDescent="0.3"/>
    <row r="10" spans="2:23" ht="16.5" thickBot="1" x14ac:dyDescent="0.3">
      <c r="C10" s="28" t="s">
        <v>70</v>
      </c>
      <c r="D10" s="16">
        <f>'1_AdecTerreno'!D10</f>
        <v>1</v>
      </c>
      <c r="E10" s="15" t="str">
        <f>'1_AdecTerreno'!E10</f>
        <v>ha</v>
      </c>
      <c r="F10" s="63"/>
    </row>
    <row r="11" spans="2:23" ht="15.75" thickBot="1" x14ac:dyDescent="0.3"/>
    <row r="12" spans="2:23" s="30" customFormat="1" ht="15.75" x14ac:dyDescent="0.25">
      <c r="B12" s="145">
        <v>6</v>
      </c>
      <c r="C12" s="157" t="s">
        <v>6</v>
      </c>
      <c r="D12" s="159" t="s">
        <v>68</v>
      </c>
      <c r="E12" s="157" t="s">
        <v>7</v>
      </c>
      <c r="F12" s="157" t="s">
        <v>13</v>
      </c>
      <c r="G12" s="152" t="s">
        <v>15</v>
      </c>
      <c r="H12" s="152"/>
      <c r="I12" s="152"/>
      <c r="J12" s="152"/>
      <c r="K12" s="152"/>
      <c r="L12" s="153" t="s">
        <v>16</v>
      </c>
      <c r="M12" s="154"/>
      <c r="N12" s="154"/>
      <c r="O12" s="154"/>
      <c r="P12" s="155"/>
      <c r="Q12" s="156" t="s">
        <v>17</v>
      </c>
      <c r="R12" s="154"/>
      <c r="S12" s="154"/>
      <c r="T12" s="155"/>
      <c r="U12" s="150" t="s">
        <v>21</v>
      </c>
    </row>
    <row r="13" spans="2:23" s="36" customFormat="1" ht="26.25" thickBot="1" x14ac:dyDescent="0.3">
      <c r="B13" s="146"/>
      <c r="C13" s="158"/>
      <c r="D13" s="160"/>
      <c r="E13" s="158"/>
      <c r="F13" s="158"/>
      <c r="G13" s="31" t="s">
        <v>8</v>
      </c>
      <c r="H13" s="32" t="s">
        <v>9</v>
      </c>
      <c r="I13" s="32" t="s">
        <v>10</v>
      </c>
      <c r="J13" s="32" t="s">
        <v>11</v>
      </c>
      <c r="K13" s="33" t="s">
        <v>12</v>
      </c>
      <c r="L13" s="34" t="s">
        <v>14</v>
      </c>
      <c r="M13" s="32" t="s">
        <v>9</v>
      </c>
      <c r="N13" s="32" t="s">
        <v>10</v>
      </c>
      <c r="O13" s="32" t="s">
        <v>11</v>
      </c>
      <c r="P13" s="35" t="s">
        <v>18</v>
      </c>
      <c r="Q13" s="31" t="s">
        <v>22</v>
      </c>
      <c r="R13" s="32" t="s">
        <v>23</v>
      </c>
      <c r="S13" s="32" t="s">
        <v>24</v>
      </c>
      <c r="T13" s="35" t="s">
        <v>19</v>
      </c>
      <c r="U13" s="151"/>
    </row>
    <row r="14" spans="2:23" ht="45" customHeight="1" x14ac:dyDescent="0.25">
      <c r="B14" s="37">
        <v>6.01</v>
      </c>
      <c r="C14" s="38" t="s">
        <v>198</v>
      </c>
      <c r="D14" s="39">
        <v>2</v>
      </c>
      <c r="E14" s="40">
        <v>2</v>
      </c>
      <c r="F14" s="40">
        <v>2017</v>
      </c>
      <c r="G14" s="22"/>
      <c r="H14" s="41"/>
      <c r="I14" s="22"/>
      <c r="J14" s="41"/>
      <c r="K14" s="41">
        <f>H14*J14</f>
        <v>0</v>
      </c>
      <c r="L14" s="21" t="s">
        <v>199</v>
      </c>
      <c r="M14" s="43">
        <v>542.32000000000005</v>
      </c>
      <c r="N14" s="22" t="s">
        <v>125</v>
      </c>
      <c r="O14" s="43">
        <v>1.2</v>
      </c>
      <c r="P14" s="44">
        <f>M14*O14</f>
        <v>650.78399999999999</v>
      </c>
      <c r="Q14" s="41"/>
      <c r="R14" s="41"/>
      <c r="S14" s="41"/>
      <c r="T14" s="45">
        <f>Q14*R14*S14</f>
        <v>0</v>
      </c>
      <c r="U14" s="46"/>
      <c r="W14" s="47">
        <f>SUM(K14,P14,T14)</f>
        <v>650.78399999999999</v>
      </c>
    </row>
    <row r="15" spans="2:23" x14ac:dyDescent="0.25">
      <c r="B15" s="37">
        <v>6.02</v>
      </c>
      <c r="C15" s="38"/>
      <c r="D15" s="39"/>
      <c r="E15" s="40"/>
      <c r="F15" s="40"/>
      <c r="G15" s="22"/>
      <c r="H15" s="41"/>
      <c r="I15" s="22"/>
      <c r="J15" s="41"/>
      <c r="K15" s="41">
        <f t="shared" ref="K15:K43" si="0">H15*J15</f>
        <v>0</v>
      </c>
      <c r="L15" s="21"/>
      <c r="M15" s="43"/>
      <c r="N15" s="22"/>
      <c r="O15" s="43"/>
      <c r="P15" s="44">
        <f t="shared" ref="P15:P43" si="1">M15*O15</f>
        <v>0</v>
      </c>
      <c r="Q15" s="41"/>
      <c r="R15" s="41"/>
      <c r="S15" s="41"/>
      <c r="T15" s="45">
        <f t="shared" ref="T15:T43" si="2">Q15*R15*S15</f>
        <v>0</v>
      </c>
      <c r="U15" s="46"/>
      <c r="W15" s="47">
        <f t="shared" ref="W15:W43" si="3">SUM(K15,P15,T15)</f>
        <v>0</v>
      </c>
    </row>
    <row r="16" spans="2:23" x14ac:dyDescent="0.25">
      <c r="B16" s="37">
        <v>6.03</v>
      </c>
      <c r="C16" s="38"/>
      <c r="D16" s="39"/>
      <c r="E16" s="40"/>
      <c r="F16" s="40"/>
      <c r="G16" s="22"/>
      <c r="H16" s="41"/>
      <c r="I16" s="22"/>
      <c r="J16" s="41"/>
      <c r="K16" s="41">
        <f t="shared" si="0"/>
        <v>0</v>
      </c>
      <c r="L16" s="21"/>
      <c r="M16" s="43"/>
      <c r="N16" s="22"/>
      <c r="O16" s="43"/>
      <c r="P16" s="44">
        <f t="shared" si="1"/>
        <v>0</v>
      </c>
      <c r="Q16" s="41"/>
      <c r="R16" s="41"/>
      <c r="S16" s="41"/>
      <c r="T16" s="45">
        <f t="shared" si="2"/>
        <v>0</v>
      </c>
      <c r="U16" s="46"/>
      <c r="W16" s="47">
        <f t="shared" si="3"/>
        <v>0</v>
      </c>
    </row>
    <row r="17" spans="2:23" x14ac:dyDescent="0.25">
      <c r="B17" s="37">
        <v>6.04</v>
      </c>
      <c r="C17" s="38"/>
      <c r="D17" s="39"/>
      <c r="E17" s="40"/>
      <c r="F17" s="40"/>
      <c r="G17" s="22"/>
      <c r="H17" s="41"/>
      <c r="I17" s="22"/>
      <c r="J17" s="41"/>
      <c r="K17" s="41">
        <f t="shared" si="0"/>
        <v>0</v>
      </c>
      <c r="L17" s="21"/>
      <c r="M17" s="43"/>
      <c r="N17" s="22"/>
      <c r="O17" s="41"/>
      <c r="P17" s="45">
        <f t="shared" si="1"/>
        <v>0</v>
      </c>
      <c r="Q17" s="41"/>
      <c r="R17" s="41"/>
      <c r="S17" s="41"/>
      <c r="T17" s="45">
        <f t="shared" si="2"/>
        <v>0</v>
      </c>
      <c r="U17" s="46"/>
      <c r="W17" s="47">
        <f t="shared" si="3"/>
        <v>0</v>
      </c>
    </row>
    <row r="18" spans="2:23" x14ac:dyDescent="0.25">
      <c r="B18" s="37">
        <v>6.05</v>
      </c>
      <c r="C18" s="38"/>
      <c r="D18" s="39"/>
      <c r="E18" s="40"/>
      <c r="F18" s="40"/>
      <c r="G18" s="22"/>
      <c r="H18" s="41"/>
      <c r="I18" s="22"/>
      <c r="J18" s="41"/>
      <c r="K18" s="41">
        <f t="shared" si="0"/>
        <v>0</v>
      </c>
      <c r="L18" s="21"/>
      <c r="M18" s="41"/>
      <c r="N18" s="22"/>
      <c r="O18" s="41"/>
      <c r="P18" s="45">
        <f t="shared" si="1"/>
        <v>0</v>
      </c>
      <c r="Q18" s="41"/>
      <c r="R18" s="41"/>
      <c r="S18" s="41"/>
      <c r="T18" s="45">
        <f t="shared" si="2"/>
        <v>0</v>
      </c>
      <c r="U18" s="46"/>
      <c r="W18" s="47">
        <f t="shared" si="3"/>
        <v>0</v>
      </c>
    </row>
    <row r="19" spans="2:23" x14ac:dyDescent="0.25">
      <c r="B19" s="37">
        <v>6.06</v>
      </c>
      <c r="C19" s="38"/>
      <c r="D19" s="39"/>
      <c r="E19" s="40"/>
      <c r="F19" s="40"/>
      <c r="G19" s="22"/>
      <c r="H19" s="41"/>
      <c r="I19" s="22"/>
      <c r="J19" s="41"/>
      <c r="K19" s="41">
        <f t="shared" si="0"/>
        <v>0</v>
      </c>
      <c r="L19" s="21"/>
      <c r="M19" s="41"/>
      <c r="N19" s="22"/>
      <c r="O19" s="41"/>
      <c r="P19" s="45">
        <f t="shared" si="1"/>
        <v>0</v>
      </c>
      <c r="Q19" s="41"/>
      <c r="R19" s="41"/>
      <c r="S19" s="41"/>
      <c r="T19" s="45">
        <f t="shared" si="2"/>
        <v>0</v>
      </c>
      <c r="U19" s="46"/>
      <c r="W19" s="47">
        <f t="shared" si="3"/>
        <v>0</v>
      </c>
    </row>
    <row r="20" spans="2:23" x14ac:dyDescent="0.25">
      <c r="B20" s="37">
        <v>6.07</v>
      </c>
      <c r="C20" s="38"/>
      <c r="D20" s="39"/>
      <c r="E20" s="40"/>
      <c r="F20" s="40"/>
      <c r="G20" s="22"/>
      <c r="H20" s="41"/>
      <c r="I20" s="22"/>
      <c r="J20" s="41"/>
      <c r="K20" s="41">
        <f t="shared" si="0"/>
        <v>0</v>
      </c>
      <c r="L20" s="21"/>
      <c r="M20" s="41"/>
      <c r="N20" s="22"/>
      <c r="O20" s="41"/>
      <c r="P20" s="45">
        <f t="shared" si="1"/>
        <v>0</v>
      </c>
      <c r="Q20" s="41"/>
      <c r="R20" s="41"/>
      <c r="S20" s="41"/>
      <c r="T20" s="45">
        <f t="shared" si="2"/>
        <v>0</v>
      </c>
      <c r="U20" s="46"/>
      <c r="W20" s="47">
        <f t="shared" si="3"/>
        <v>0</v>
      </c>
    </row>
    <row r="21" spans="2:23" x14ac:dyDescent="0.25">
      <c r="B21" s="37">
        <v>6.08</v>
      </c>
      <c r="C21" s="38"/>
      <c r="D21" s="39"/>
      <c r="E21" s="40"/>
      <c r="F21" s="40"/>
      <c r="G21" s="22"/>
      <c r="H21" s="41"/>
      <c r="I21" s="22"/>
      <c r="J21" s="41"/>
      <c r="K21" s="41">
        <f t="shared" si="0"/>
        <v>0</v>
      </c>
      <c r="L21" s="21"/>
      <c r="M21" s="41"/>
      <c r="N21" s="22"/>
      <c r="O21" s="41"/>
      <c r="P21" s="45">
        <f t="shared" si="1"/>
        <v>0</v>
      </c>
      <c r="Q21" s="41"/>
      <c r="R21" s="41"/>
      <c r="S21" s="41"/>
      <c r="T21" s="45">
        <f t="shared" si="2"/>
        <v>0</v>
      </c>
      <c r="U21" s="46"/>
      <c r="W21" s="47">
        <f t="shared" si="3"/>
        <v>0</v>
      </c>
    </row>
    <row r="22" spans="2:23" x14ac:dyDescent="0.25">
      <c r="B22" s="37">
        <v>6.09</v>
      </c>
      <c r="C22" s="38"/>
      <c r="D22" s="39"/>
      <c r="E22" s="40"/>
      <c r="F22" s="40"/>
      <c r="G22" s="22"/>
      <c r="H22" s="41"/>
      <c r="I22" s="22"/>
      <c r="J22" s="41"/>
      <c r="K22" s="41">
        <f t="shared" si="0"/>
        <v>0</v>
      </c>
      <c r="L22" s="21"/>
      <c r="M22" s="41"/>
      <c r="N22" s="22"/>
      <c r="O22" s="41"/>
      <c r="P22" s="45">
        <f t="shared" si="1"/>
        <v>0</v>
      </c>
      <c r="Q22" s="41"/>
      <c r="R22" s="41"/>
      <c r="S22" s="41"/>
      <c r="T22" s="45">
        <f t="shared" si="2"/>
        <v>0</v>
      </c>
      <c r="U22" s="46"/>
      <c r="W22" s="47">
        <f t="shared" si="3"/>
        <v>0</v>
      </c>
    </row>
    <row r="23" spans="2:23" x14ac:dyDescent="0.25">
      <c r="B23" s="48">
        <v>6.1</v>
      </c>
      <c r="C23" s="38"/>
      <c r="D23" s="39"/>
      <c r="E23" s="40"/>
      <c r="F23" s="40"/>
      <c r="G23" s="22"/>
      <c r="H23" s="41"/>
      <c r="I23" s="22"/>
      <c r="J23" s="41"/>
      <c r="K23" s="41">
        <f t="shared" si="0"/>
        <v>0</v>
      </c>
      <c r="L23" s="21"/>
      <c r="M23" s="41"/>
      <c r="N23" s="22"/>
      <c r="O23" s="41"/>
      <c r="P23" s="45">
        <f t="shared" si="1"/>
        <v>0</v>
      </c>
      <c r="Q23" s="41"/>
      <c r="R23" s="41"/>
      <c r="S23" s="41"/>
      <c r="T23" s="45">
        <f t="shared" si="2"/>
        <v>0</v>
      </c>
      <c r="U23" s="46"/>
      <c r="W23" s="47">
        <f t="shared" si="3"/>
        <v>0</v>
      </c>
    </row>
    <row r="24" spans="2:23" x14ac:dyDescent="0.25">
      <c r="B24" s="37">
        <v>6.1100000000000101</v>
      </c>
      <c r="C24" s="38"/>
      <c r="D24" s="39"/>
      <c r="E24" s="40"/>
      <c r="F24" s="40"/>
      <c r="G24" s="22"/>
      <c r="H24" s="41"/>
      <c r="I24" s="22"/>
      <c r="J24" s="41"/>
      <c r="K24" s="41">
        <f t="shared" si="0"/>
        <v>0</v>
      </c>
      <c r="L24" s="21"/>
      <c r="M24" s="41"/>
      <c r="N24" s="22"/>
      <c r="O24" s="41"/>
      <c r="P24" s="45">
        <f t="shared" si="1"/>
        <v>0</v>
      </c>
      <c r="Q24" s="41"/>
      <c r="R24" s="41"/>
      <c r="S24" s="41"/>
      <c r="T24" s="45">
        <f t="shared" si="2"/>
        <v>0</v>
      </c>
      <c r="U24" s="46"/>
      <c r="W24" s="47">
        <f t="shared" si="3"/>
        <v>0</v>
      </c>
    </row>
    <row r="25" spans="2:23" x14ac:dyDescent="0.25">
      <c r="B25" s="37">
        <v>6.1200000000000099</v>
      </c>
      <c r="C25" s="38"/>
      <c r="D25" s="39"/>
      <c r="E25" s="40"/>
      <c r="F25" s="40"/>
      <c r="G25" s="22"/>
      <c r="H25" s="41"/>
      <c r="I25" s="22"/>
      <c r="J25" s="41"/>
      <c r="K25" s="41">
        <f t="shared" si="0"/>
        <v>0</v>
      </c>
      <c r="L25" s="21"/>
      <c r="M25" s="41"/>
      <c r="N25" s="22"/>
      <c r="O25" s="41"/>
      <c r="P25" s="45">
        <f t="shared" si="1"/>
        <v>0</v>
      </c>
      <c r="Q25" s="41"/>
      <c r="R25" s="41"/>
      <c r="S25" s="41"/>
      <c r="T25" s="45">
        <f t="shared" si="2"/>
        <v>0</v>
      </c>
      <c r="U25" s="46"/>
      <c r="W25" s="47">
        <f t="shared" si="3"/>
        <v>0</v>
      </c>
    </row>
    <row r="26" spans="2:23" x14ac:dyDescent="0.25">
      <c r="B26" s="37">
        <v>6.1300000000000097</v>
      </c>
      <c r="C26" s="38"/>
      <c r="D26" s="39"/>
      <c r="E26" s="40"/>
      <c r="F26" s="40"/>
      <c r="G26" s="22"/>
      <c r="H26" s="41"/>
      <c r="I26" s="22"/>
      <c r="J26" s="41"/>
      <c r="K26" s="41">
        <f t="shared" si="0"/>
        <v>0</v>
      </c>
      <c r="L26" s="21"/>
      <c r="M26" s="41"/>
      <c r="N26" s="22"/>
      <c r="O26" s="41"/>
      <c r="P26" s="45">
        <f t="shared" si="1"/>
        <v>0</v>
      </c>
      <c r="Q26" s="41"/>
      <c r="R26" s="41"/>
      <c r="S26" s="41"/>
      <c r="T26" s="45">
        <f t="shared" si="2"/>
        <v>0</v>
      </c>
      <c r="U26" s="46"/>
      <c r="W26" s="47"/>
    </row>
    <row r="27" spans="2:23" x14ac:dyDescent="0.25">
      <c r="B27" s="37">
        <v>6.1400000000000103</v>
      </c>
      <c r="C27" s="38"/>
      <c r="D27" s="39"/>
      <c r="E27" s="40"/>
      <c r="F27" s="40"/>
      <c r="G27" s="22"/>
      <c r="H27" s="41"/>
      <c r="I27" s="22"/>
      <c r="J27" s="41"/>
      <c r="K27" s="41">
        <f t="shared" si="0"/>
        <v>0</v>
      </c>
      <c r="L27" s="21"/>
      <c r="M27" s="41"/>
      <c r="N27" s="22"/>
      <c r="O27" s="41"/>
      <c r="P27" s="45">
        <f t="shared" si="1"/>
        <v>0</v>
      </c>
      <c r="Q27" s="41"/>
      <c r="R27" s="41"/>
      <c r="S27" s="41"/>
      <c r="T27" s="45">
        <f t="shared" si="2"/>
        <v>0</v>
      </c>
      <c r="U27" s="46"/>
      <c r="W27" s="47"/>
    </row>
    <row r="28" spans="2:23" x14ac:dyDescent="0.25">
      <c r="B28" s="37">
        <v>6.1500000000000101</v>
      </c>
      <c r="C28" s="38"/>
      <c r="D28" s="39"/>
      <c r="E28" s="40"/>
      <c r="F28" s="40"/>
      <c r="G28" s="22"/>
      <c r="H28" s="41"/>
      <c r="I28" s="22"/>
      <c r="J28" s="41"/>
      <c r="K28" s="41">
        <f t="shared" si="0"/>
        <v>0</v>
      </c>
      <c r="L28" s="21"/>
      <c r="M28" s="41"/>
      <c r="N28" s="22"/>
      <c r="O28" s="41"/>
      <c r="P28" s="45">
        <f t="shared" si="1"/>
        <v>0</v>
      </c>
      <c r="Q28" s="41"/>
      <c r="R28" s="41"/>
      <c r="S28" s="41"/>
      <c r="T28" s="45">
        <f t="shared" si="2"/>
        <v>0</v>
      </c>
      <c r="U28" s="46"/>
      <c r="W28" s="47"/>
    </row>
    <row r="29" spans="2:23" x14ac:dyDescent="0.25">
      <c r="B29" s="37">
        <v>6.1600000000000099</v>
      </c>
      <c r="C29" s="38"/>
      <c r="D29" s="39"/>
      <c r="E29" s="40"/>
      <c r="F29" s="40"/>
      <c r="G29" s="22"/>
      <c r="H29" s="41"/>
      <c r="I29" s="22"/>
      <c r="J29" s="41"/>
      <c r="K29" s="41">
        <f t="shared" si="0"/>
        <v>0</v>
      </c>
      <c r="L29" s="21"/>
      <c r="M29" s="41"/>
      <c r="N29" s="22"/>
      <c r="O29" s="41"/>
      <c r="P29" s="45">
        <f t="shared" si="1"/>
        <v>0</v>
      </c>
      <c r="Q29" s="41"/>
      <c r="R29" s="41"/>
      <c r="S29" s="41"/>
      <c r="T29" s="45">
        <f t="shared" si="2"/>
        <v>0</v>
      </c>
      <c r="U29" s="46"/>
      <c r="W29" s="47"/>
    </row>
    <row r="30" spans="2:23" x14ac:dyDescent="0.25">
      <c r="B30" s="37">
        <v>6.1700000000000097</v>
      </c>
      <c r="C30" s="38"/>
      <c r="D30" s="39"/>
      <c r="E30" s="40"/>
      <c r="F30" s="40"/>
      <c r="G30" s="22"/>
      <c r="H30" s="41"/>
      <c r="I30" s="22"/>
      <c r="J30" s="41"/>
      <c r="K30" s="41">
        <f t="shared" si="0"/>
        <v>0</v>
      </c>
      <c r="L30" s="21"/>
      <c r="M30" s="41"/>
      <c r="N30" s="22"/>
      <c r="O30" s="41"/>
      <c r="P30" s="45">
        <f t="shared" si="1"/>
        <v>0</v>
      </c>
      <c r="Q30" s="41"/>
      <c r="R30" s="41"/>
      <c r="S30" s="41"/>
      <c r="T30" s="45">
        <f t="shared" si="2"/>
        <v>0</v>
      </c>
      <c r="U30" s="46"/>
      <c r="W30" s="47"/>
    </row>
    <row r="31" spans="2:23" x14ac:dyDescent="0.25">
      <c r="B31" s="37">
        <v>6.1800000000000104</v>
      </c>
      <c r="C31" s="38"/>
      <c r="D31" s="39"/>
      <c r="E31" s="40"/>
      <c r="F31" s="40"/>
      <c r="G31" s="22"/>
      <c r="H31" s="41"/>
      <c r="I31" s="22"/>
      <c r="J31" s="41"/>
      <c r="K31" s="41">
        <f t="shared" si="0"/>
        <v>0</v>
      </c>
      <c r="L31" s="21"/>
      <c r="M31" s="41"/>
      <c r="N31" s="22"/>
      <c r="O31" s="41"/>
      <c r="P31" s="45">
        <f t="shared" si="1"/>
        <v>0</v>
      </c>
      <c r="Q31" s="41"/>
      <c r="R31" s="41"/>
      <c r="S31" s="41"/>
      <c r="T31" s="45">
        <f t="shared" si="2"/>
        <v>0</v>
      </c>
      <c r="U31" s="46"/>
      <c r="W31" s="47"/>
    </row>
    <row r="32" spans="2:23" x14ac:dyDescent="0.25">
      <c r="B32" s="37">
        <v>6.1900000000000102</v>
      </c>
      <c r="C32" s="38"/>
      <c r="D32" s="39"/>
      <c r="E32" s="40"/>
      <c r="F32" s="40"/>
      <c r="G32" s="22"/>
      <c r="H32" s="41"/>
      <c r="I32" s="22"/>
      <c r="J32" s="41"/>
      <c r="K32" s="41">
        <f t="shared" si="0"/>
        <v>0</v>
      </c>
      <c r="L32" s="21"/>
      <c r="M32" s="41"/>
      <c r="N32" s="22"/>
      <c r="O32" s="41"/>
      <c r="P32" s="45">
        <f t="shared" si="1"/>
        <v>0</v>
      </c>
      <c r="Q32" s="41"/>
      <c r="R32" s="41"/>
      <c r="S32" s="41"/>
      <c r="T32" s="45">
        <f t="shared" si="2"/>
        <v>0</v>
      </c>
      <c r="U32" s="46"/>
      <c r="W32" s="47"/>
    </row>
    <row r="33" spans="2:23" x14ac:dyDescent="0.25">
      <c r="B33" s="48">
        <v>6.2000000000000099</v>
      </c>
      <c r="C33" s="38"/>
      <c r="D33" s="39"/>
      <c r="E33" s="40"/>
      <c r="F33" s="40"/>
      <c r="G33" s="22"/>
      <c r="H33" s="41"/>
      <c r="I33" s="22"/>
      <c r="J33" s="41"/>
      <c r="K33" s="41">
        <f t="shared" si="0"/>
        <v>0</v>
      </c>
      <c r="L33" s="21"/>
      <c r="M33" s="41"/>
      <c r="N33" s="22"/>
      <c r="O33" s="41"/>
      <c r="P33" s="45">
        <f t="shared" si="1"/>
        <v>0</v>
      </c>
      <c r="Q33" s="41"/>
      <c r="R33" s="41"/>
      <c r="S33" s="41"/>
      <c r="T33" s="45">
        <f t="shared" si="2"/>
        <v>0</v>
      </c>
      <c r="U33" s="46"/>
      <c r="W33" s="47"/>
    </row>
    <row r="34" spans="2:23" x14ac:dyDescent="0.25">
      <c r="B34" s="37">
        <v>6.2100000000000097</v>
      </c>
      <c r="C34" s="38"/>
      <c r="D34" s="39"/>
      <c r="E34" s="40"/>
      <c r="F34" s="40"/>
      <c r="G34" s="22"/>
      <c r="H34" s="41"/>
      <c r="I34" s="22"/>
      <c r="J34" s="41"/>
      <c r="K34" s="41">
        <f t="shared" si="0"/>
        <v>0</v>
      </c>
      <c r="L34" s="21"/>
      <c r="M34" s="41"/>
      <c r="N34" s="22"/>
      <c r="O34" s="41"/>
      <c r="P34" s="45">
        <f t="shared" si="1"/>
        <v>0</v>
      </c>
      <c r="Q34" s="41"/>
      <c r="R34" s="41"/>
      <c r="S34" s="41"/>
      <c r="T34" s="45">
        <f t="shared" si="2"/>
        <v>0</v>
      </c>
      <c r="U34" s="46"/>
      <c r="W34" s="47"/>
    </row>
    <row r="35" spans="2:23" x14ac:dyDescent="0.25">
      <c r="B35" s="37">
        <v>6.2200000000000104</v>
      </c>
      <c r="C35" s="38"/>
      <c r="D35" s="39"/>
      <c r="E35" s="40"/>
      <c r="F35" s="40"/>
      <c r="G35" s="22"/>
      <c r="H35" s="41"/>
      <c r="I35" s="22"/>
      <c r="J35" s="41"/>
      <c r="K35" s="41">
        <f t="shared" si="0"/>
        <v>0</v>
      </c>
      <c r="L35" s="21"/>
      <c r="M35" s="41"/>
      <c r="N35" s="22"/>
      <c r="O35" s="41"/>
      <c r="P35" s="45">
        <f t="shared" si="1"/>
        <v>0</v>
      </c>
      <c r="Q35" s="41"/>
      <c r="R35" s="41"/>
      <c r="S35" s="41"/>
      <c r="T35" s="45">
        <f t="shared" si="2"/>
        <v>0</v>
      </c>
      <c r="U35" s="46"/>
      <c r="W35" s="47"/>
    </row>
    <row r="36" spans="2:23" x14ac:dyDescent="0.25">
      <c r="B36" s="37">
        <v>6.2300000000000102</v>
      </c>
      <c r="C36" s="38"/>
      <c r="D36" s="39"/>
      <c r="E36" s="40"/>
      <c r="F36" s="40"/>
      <c r="G36" s="22"/>
      <c r="H36" s="41"/>
      <c r="I36" s="22"/>
      <c r="J36" s="41"/>
      <c r="K36" s="41">
        <f t="shared" si="0"/>
        <v>0</v>
      </c>
      <c r="L36" s="21"/>
      <c r="M36" s="41"/>
      <c r="N36" s="22"/>
      <c r="O36" s="41"/>
      <c r="P36" s="45">
        <f t="shared" si="1"/>
        <v>0</v>
      </c>
      <c r="Q36" s="41"/>
      <c r="R36" s="41"/>
      <c r="S36" s="41"/>
      <c r="T36" s="45">
        <f t="shared" si="2"/>
        <v>0</v>
      </c>
      <c r="U36" s="46"/>
      <c r="W36" s="47"/>
    </row>
    <row r="37" spans="2:23" x14ac:dyDescent="0.25">
      <c r="B37" s="37">
        <v>6.24000000000001</v>
      </c>
      <c r="C37" s="38"/>
      <c r="D37" s="39"/>
      <c r="E37" s="40"/>
      <c r="F37" s="40"/>
      <c r="G37" s="22"/>
      <c r="H37" s="41"/>
      <c r="I37" s="22"/>
      <c r="J37" s="41"/>
      <c r="K37" s="41">
        <f t="shared" si="0"/>
        <v>0</v>
      </c>
      <c r="L37" s="21"/>
      <c r="M37" s="41"/>
      <c r="N37" s="22"/>
      <c r="O37" s="41"/>
      <c r="P37" s="45">
        <f t="shared" si="1"/>
        <v>0</v>
      </c>
      <c r="Q37" s="41"/>
      <c r="R37" s="41"/>
      <c r="S37" s="41"/>
      <c r="T37" s="45">
        <f t="shared" si="2"/>
        <v>0</v>
      </c>
      <c r="U37" s="46"/>
      <c r="W37" s="47"/>
    </row>
    <row r="38" spans="2:23" x14ac:dyDescent="0.25">
      <c r="B38" s="37">
        <v>6.2500000000000204</v>
      </c>
      <c r="C38" s="38"/>
      <c r="D38" s="39"/>
      <c r="E38" s="40"/>
      <c r="F38" s="40"/>
      <c r="G38" s="22"/>
      <c r="H38" s="41"/>
      <c r="I38" s="22"/>
      <c r="J38" s="41"/>
      <c r="K38" s="41">
        <f t="shared" si="0"/>
        <v>0</v>
      </c>
      <c r="L38" s="21"/>
      <c r="M38" s="41"/>
      <c r="N38" s="22"/>
      <c r="O38" s="41"/>
      <c r="P38" s="45">
        <f t="shared" si="1"/>
        <v>0</v>
      </c>
      <c r="Q38" s="41"/>
      <c r="R38" s="41"/>
      <c r="S38" s="41"/>
      <c r="T38" s="45">
        <f t="shared" si="2"/>
        <v>0</v>
      </c>
      <c r="U38" s="46"/>
      <c r="W38" s="47"/>
    </row>
    <row r="39" spans="2:23" x14ac:dyDescent="0.25">
      <c r="B39" s="37">
        <v>6.2600000000000202</v>
      </c>
      <c r="C39" s="38"/>
      <c r="D39" s="39"/>
      <c r="E39" s="40"/>
      <c r="F39" s="40"/>
      <c r="G39" s="22"/>
      <c r="H39" s="41"/>
      <c r="I39" s="22"/>
      <c r="J39" s="41"/>
      <c r="K39" s="41">
        <f t="shared" si="0"/>
        <v>0</v>
      </c>
      <c r="L39" s="21"/>
      <c r="M39" s="41"/>
      <c r="N39" s="22"/>
      <c r="O39" s="41"/>
      <c r="P39" s="45">
        <f t="shared" si="1"/>
        <v>0</v>
      </c>
      <c r="Q39" s="41"/>
      <c r="R39" s="41"/>
      <c r="S39" s="41"/>
      <c r="T39" s="45">
        <f t="shared" si="2"/>
        <v>0</v>
      </c>
      <c r="U39" s="46"/>
      <c r="W39" s="47"/>
    </row>
    <row r="40" spans="2:23" x14ac:dyDescent="0.25">
      <c r="B40" s="37">
        <v>6.27000000000002</v>
      </c>
      <c r="C40" s="38"/>
      <c r="D40" s="39"/>
      <c r="E40" s="40"/>
      <c r="F40" s="40"/>
      <c r="G40" s="22"/>
      <c r="H40" s="41"/>
      <c r="I40" s="22"/>
      <c r="J40" s="41"/>
      <c r="K40" s="41">
        <f t="shared" si="0"/>
        <v>0</v>
      </c>
      <c r="L40" s="21"/>
      <c r="M40" s="41"/>
      <c r="N40" s="22"/>
      <c r="O40" s="41"/>
      <c r="P40" s="45">
        <f t="shared" si="1"/>
        <v>0</v>
      </c>
      <c r="Q40" s="41"/>
      <c r="R40" s="41"/>
      <c r="S40" s="41"/>
      <c r="T40" s="45">
        <f t="shared" si="2"/>
        <v>0</v>
      </c>
      <c r="U40" s="46"/>
      <c r="W40" s="47"/>
    </row>
    <row r="41" spans="2:23" x14ac:dyDescent="0.25">
      <c r="B41" s="37">
        <v>6.2800000000000198</v>
      </c>
      <c r="C41" s="38"/>
      <c r="D41" s="39"/>
      <c r="E41" s="40"/>
      <c r="F41" s="40"/>
      <c r="G41" s="22"/>
      <c r="H41" s="41"/>
      <c r="I41" s="22"/>
      <c r="J41" s="41"/>
      <c r="K41" s="41">
        <f t="shared" si="0"/>
        <v>0</v>
      </c>
      <c r="L41" s="21"/>
      <c r="M41" s="41"/>
      <c r="N41" s="22"/>
      <c r="O41" s="41"/>
      <c r="P41" s="45">
        <f t="shared" si="1"/>
        <v>0</v>
      </c>
      <c r="Q41" s="41"/>
      <c r="R41" s="41"/>
      <c r="S41" s="41"/>
      <c r="T41" s="45">
        <f t="shared" si="2"/>
        <v>0</v>
      </c>
      <c r="U41" s="46"/>
      <c r="W41" s="47"/>
    </row>
    <row r="42" spans="2:23" x14ac:dyDescent="0.25">
      <c r="B42" s="37">
        <v>6.2900000000000196</v>
      </c>
      <c r="C42" s="38"/>
      <c r="D42" s="39"/>
      <c r="E42" s="40"/>
      <c r="F42" s="40"/>
      <c r="G42" s="22"/>
      <c r="H42" s="41"/>
      <c r="I42" s="22"/>
      <c r="J42" s="41"/>
      <c r="K42" s="41">
        <f t="shared" si="0"/>
        <v>0</v>
      </c>
      <c r="L42" s="21"/>
      <c r="M42" s="41"/>
      <c r="N42" s="22"/>
      <c r="O42" s="41"/>
      <c r="P42" s="45">
        <f t="shared" si="1"/>
        <v>0</v>
      </c>
      <c r="Q42" s="41"/>
      <c r="R42" s="41"/>
      <c r="S42" s="41"/>
      <c r="T42" s="45">
        <f t="shared" si="2"/>
        <v>0</v>
      </c>
      <c r="U42" s="46"/>
      <c r="W42" s="47">
        <f t="shared" si="3"/>
        <v>0</v>
      </c>
    </row>
    <row r="43" spans="2:23" ht="15.75" thickBot="1" x14ac:dyDescent="0.3">
      <c r="B43" s="49">
        <v>6.3</v>
      </c>
      <c r="C43" s="50"/>
      <c r="D43" s="51"/>
      <c r="E43" s="52"/>
      <c r="F43" s="52"/>
      <c r="G43" s="24"/>
      <c r="H43" s="53"/>
      <c r="I43" s="24"/>
      <c r="J43" s="53"/>
      <c r="K43" s="53">
        <f t="shared" si="0"/>
        <v>0</v>
      </c>
      <c r="L43" s="23"/>
      <c r="M43" s="53"/>
      <c r="N43" s="24"/>
      <c r="O43" s="53"/>
      <c r="P43" s="62">
        <f t="shared" si="1"/>
        <v>0</v>
      </c>
      <c r="Q43" s="53"/>
      <c r="R43" s="53"/>
      <c r="S43" s="53"/>
      <c r="T43" s="45">
        <f t="shared" si="2"/>
        <v>0</v>
      </c>
      <c r="U43" s="55"/>
      <c r="W43" s="47">
        <f t="shared" si="3"/>
        <v>0</v>
      </c>
    </row>
    <row r="44" spans="2:23" ht="15.75" thickBot="1" x14ac:dyDescent="0.3">
      <c r="C44" s="147" t="s">
        <v>29</v>
      </c>
      <c r="D44" s="148"/>
      <c r="E44" s="148"/>
      <c r="F44" s="149"/>
      <c r="G44" s="56"/>
      <c r="H44" s="57"/>
      <c r="I44" s="57"/>
      <c r="J44" s="57"/>
      <c r="K44" s="58">
        <f>SUM(K14:K43)</f>
        <v>0</v>
      </c>
      <c r="L44" s="56"/>
      <c r="M44" s="57"/>
      <c r="N44" s="57"/>
      <c r="O44" s="57"/>
      <c r="P44" s="58">
        <f>SUM(P14:P43)</f>
        <v>650.78399999999999</v>
      </c>
      <c r="Q44" s="59"/>
      <c r="R44" s="59"/>
      <c r="S44" s="59"/>
      <c r="T44" s="58">
        <f>SUM(T14:T43)</f>
        <v>0</v>
      </c>
    </row>
    <row r="45" spans="2:23" ht="15.75" thickBot="1" x14ac:dyDescent="0.3">
      <c r="C45" s="147" t="s">
        <v>84</v>
      </c>
      <c r="D45" s="148"/>
      <c r="E45" s="148"/>
      <c r="F45" s="149"/>
      <c r="G45" s="60"/>
      <c r="H45" s="61"/>
      <c r="I45" s="61"/>
      <c r="J45" s="61"/>
      <c r="K45" s="62">
        <f>K44/$D$10</f>
        <v>0</v>
      </c>
      <c r="L45" s="60"/>
      <c r="M45" s="61"/>
      <c r="N45" s="61"/>
      <c r="O45" s="61"/>
      <c r="P45" s="62">
        <f>P44/$D$10</f>
        <v>650.78399999999999</v>
      </c>
      <c r="Q45" s="61"/>
      <c r="R45" s="61"/>
      <c r="S45" s="61"/>
      <c r="T45" s="62">
        <f>T44/$D$10</f>
        <v>0</v>
      </c>
    </row>
  </sheetData>
  <sheetProtection algorithmName="SHA-512" hashValue="+2M3DCn8IAf1lo75Cb5Rt22vYp4Eg4cbAZ8Q5kz1SlPfpgSu8yrzJJfpTVkOOoX9twh8kx8wqvRtckyVWXYNPw==" saltValue="RJP9E97ZIh5DbfHIxR9/Ow==" spinCount="100000" sheet="1" objects="1" scenarios="1"/>
  <mergeCells count="12">
    <mergeCell ref="B12:B13"/>
    <mergeCell ref="C12:C13"/>
    <mergeCell ref="D12:D13"/>
    <mergeCell ref="F12:F13"/>
    <mergeCell ref="G12:K12"/>
    <mergeCell ref="E12:E13"/>
    <mergeCell ref="G2:N8"/>
    <mergeCell ref="Q12:T12"/>
    <mergeCell ref="U12:U13"/>
    <mergeCell ref="C44:F44"/>
    <mergeCell ref="C45:F45"/>
    <mergeCell ref="L12:P12"/>
  </mergeCells>
  <pageMargins left="0.7" right="0.7" top="0.75" bottom="0.75" header="0.3" footer="0.3"/>
  <pageSetup orientation="portrait" r:id="rId1"/>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16"/>
  <sheetViews>
    <sheetView workbookViewId="0">
      <pane xSplit="5" ySplit="17" topLeftCell="F18" activePane="bottomRight" state="frozen"/>
      <selection pane="topRight" activeCell="F1" sqref="F1"/>
      <selection pane="bottomLeft" activeCell="A17" sqref="A17"/>
      <selection pane="bottomRight"/>
    </sheetView>
  </sheetViews>
  <sheetFormatPr defaultColWidth="9.140625" defaultRowHeight="15" x14ac:dyDescent="0.25"/>
  <cols>
    <col min="1" max="1" width="2" style="3" customWidth="1"/>
    <col min="2" max="2" width="5" style="3" bestFit="1" customWidth="1"/>
    <col min="3" max="3" width="45.7109375" style="3" customWidth="1"/>
    <col min="4" max="5" width="6.7109375" style="3" customWidth="1"/>
    <col min="6" max="6" width="19.85546875" style="3" customWidth="1"/>
    <col min="7" max="9" width="9.7109375" style="3" customWidth="1"/>
    <col min="10" max="10" width="12.7109375" style="3" customWidth="1"/>
    <col min="11" max="11" width="19.85546875" style="3" customWidth="1"/>
    <col min="12" max="14" width="9.7109375" style="3" customWidth="1"/>
    <col min="15" max="15" width="12.7109375" style="3" customWidth="1"/>
    <col min="16" max="18" width="9.7109375" style="3" customWidth="1"/>
    <col min="19" max="19" width="12.7109375" style="3" customWidth="1"/>
    <col min="20" max="20" width="26.85546875" style="3" customWidth="1"/>
    <col min="21" max="16384" width="9.140625" style="3"/>
  </cols>
  <sheetData>
    <row r="1" spans="2:10" ht="15.75" thickBot="1" x14ac:dyDescent="0.3"/>
    <row r="2" spans="2:10" ht="15" customHeight="1" x14ac:dyDescent="0.25">
      <c r="F2" s="136" t="s">
        <v>32</v>
      </c>
      <c r="G2" s="137"/>
      <c r="H2" s="137"/>
      <c r="I2" s="137"/>
      <c r="J2" s="138"/>
    </row>
    <row r="3" spans="2:10" x14ac:dyDescent="0.25">
      <c r="F3" s="139"/>
      <c r="G3" s="140"/>
      <c r="H3" s="140"/>
      <c r="I3" s="140"/>
      <c r="J3" s="141"/>
    </row>
    <row r="4" spans="2:10" x14ac:dyDescent="0.25">
      <c r="F4" s="139"/>
      <c r="G4" s="140"/>
      <c r="H4" s="140"/>
      <c r="I4" s="140"/>
      <c r="J4" s="141"/>
    </row>
    <row r="5" spans="2:10" x14ac:dyDescent="0.25">
      <c r="F5" s="139"/>
      <c r="G5" s="140"/>
      <c r="H5" s="140"/>
      <c r="I5" s="140"/>
      <c r="J5" s="141"/>
    </row>
    <row r="6" spans="2:10" x14ac:dyDescent="0.25">
      <c r="F6" s="139"/>
      <c r="G6" s="140"/>
      <c r="H6" s="140"/>
      <c r="I6" s="140"/>
      <c r="J6" s="141"/>
    </row>
    <row r="7" spans="2:10" x14ac:dyDescent="0.25">
      <c r="F7" s="139"/>
      <c r="G7" s="140"/>
      <c r="H7" s="140"/>
      <c r="I7" s="140"/>
      <c r="J7" s="141"/>
    </row>
    <row r="8" spans="2:10" ht="15.75" thickBot="1" x14ac:dyDescent="0.3">
      <c r="F8" s="142"/>
      <c r="G8" s="143"/>
      <c r="H8" s="143"/>
      <c r="I8" s="143"/>
      <c r="J8" s="144"/>
    </row>
    <row r="10" spans="2:10" ht="16.5" thickBot="1" x14ac:dyDescent="0.3">
      <c r="B10" s="10" t="s">
        <v>81</v>
      </c>
    </row>
    <row r="11" spans="2:10" ht="30" customHeight="1" x14ac:dyDescent="0.25">
      <c r="B11" s="169" t="s">
        <v>85</v>
      </c>
      <c r="C11" s="170"/>
      <c r="D11" s="161">
        <f>'1_AdecTerreno'!D10</f>
        <v>1</v>
      </c>
      <c r="E11" s="162"/>
      <c r="F11" s="3" t="str">
        <f>'1_AdecTerreno'!E10</f>
        <v>ha</v>
      </c>
    </row>
    <row r="12" spans="2:10" ht="30" customHeight="1" x14ac:dyDescent="0.25">
      <c r="B12" s="171" t="s">
        <v>87</v>
      </c>
      <c r="C12" s="172"/>
      <c r="D12" s="175">
        <f>+(D13*1.12)</f>
        <v>6.8812800000000012</v>
      </c>
      <c r="E12" s="176"/>
    </row>
    <row r="13" spans="2:10" ht="30" customHeight="1" thickBot="1" x14ac:dyDescent="0.3">
      <c r="B13" s="173" t="s">
        <v>86</v>
      </c>
      <c r="C13" s="174"/>
      <c r="D13" s="177">
        <v>6.1440000000000001</v>
      </c>
      <c r="E13" s="178"/>
    </row>
    <row r="14" spans="2:10" ht="15.75" thickBot="1" x14ac:dyDescent="0.3"/>
    <row r="15" spans="2:10" x14ac:dyDescent="0.25">
      <c r="B15" s="163" t="s">
        <v>89</v>
      </c>
      <c r="C15" s="164"/>
      <c r="D15" s="161">
        <f>D12/D11</f>
        <v>6.8812800000000012</v>
      </c>
      <c r="E15" s="162"/>
      <c r="F15" s="3" t="str">
        <f>F11</f>
        <v>ha</v>
      </c>
    </row>
    <row r="16" spans="2:10" ht="15.75" thickBot="1" x14ac:dyDescent="0.3">
      <c r="B16" s="165" t="s">
        <v>90</v>
      </c>
      <c r="C16" s="166"/>
      <c r="D16" s="167">
        <f>D13/D11</f>
        <v>6.1440000000000001</v>
      </c>
      <c r="E16" s="168"/>
      <c r="F16" s="3" t="str">
        <f>F11</f>
        <v>ha</v>
      </c>
    </row>
  </sheetData>
  <sheetProtection algorithmName="SHA-512" hashValue="fdBglT0xqQnTNaVpJj5lwBAvfK6OP3QuHhuxJrYhKa6OkGM1sc4Sx6UQEXK0sARLMvFu19P1KFk0+xxX9OAQeg==" saltValue="01S6vOAFhJqGHFWBrGVhSQ==" spinCount="100000" sheet="1" objects="1" scenarios="1"/>
  <mergeCells count="11">
    <mergeCell ref="F2:J8"/>
    <mergeCell ref="D15:E15"/>
    <mergeCell ref="B15:C15"/>
    <mergeCell ref="B16:C16"/>
    <mergeCell ref="D16:E16"/>
    <mergeCell ref="B11:C11"/>
    <mergeCell ref="B12:C12"/>
    <mergeCell ref="B13:C13"/>
    <mergeCell ref="D11:E11"/>
    <mergeCell ref="D12:E12"/>
    <mergeCell ref="D13:E13"/>
  </mergeCell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MenuPrincipal</vt:lpstr>
      <vt:lpstr>InfoBasica e Instrucciones</vt:lpstr>
      <vt:lpstr>1_AdecTerreno</vt:lpstr>
      <vt:lpstr>2_Siembra</vt:lpstr>
      <vt:lpstr>3_Fert</vt:lpstr>
      <vt:lpstr>4_Riego</vt:lpstr>
      <vt:lpstr>5_ManFito</vt:lpstr>
      <vt:lpstr>6_Cosecha</vt:lpstr>
      <vt:lpstr>7_Produc</vt:lpstr>
      <vt:lpstr>8_PostCos</vt:lpstr>
      <vt:lpstr>9_CostInd</vt:lpstr>
      <vt:lpstr>10_Costo</vt:lpstr>
      <vt:lpstr>11_CostoUSD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Andrade, Robert Santiago (CIAT)</dc:creator>
  <cp:lastModifiedBy>Campillo Ruiz, Elizabeth (CIAT)</cp:lastModifiedBy>
  <dcterms:created xsi:type="dcterms:W3CDTF">2018-02-26T21:04:00Z</dcterms:created>
  <dcterms:modified xsi:type="dcterms:W3CDTF">2019-10-23T18:35:45Z</dcterms:modified>
</cp:coreProperties>
</file>